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vml" ContentType="application/vnd.openxmlformats-officedocument.vmlDrawing"/>
  <Override PartName="/xl/sharedStrings.xml" ContentType="application/vnd.openxmlformats-officedocument.spreadsheetml.sharedStrings+xml"/>
  <Override PartName="/xl/revisions/revisionLog2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585" windowWidth="19035" windowHeight="9675" tabRatio="545" firstSheet="1" activeTab="1"/>
  </bookViews>
  <sheets>
    <sheet name="Справочник Вид продукции" sheetId="1" state="hidden" r:id="rId1"/>
    <sheet name="Статистика" sheetId="2" r:id="rId2"/>
    <sheet name="Условно-постоянные закупки    " sheetId="3" r:id="rId3"/>
    <sheet name="Лоты по операционной деят-сти" sheetId="4" r:id="rId4"/>
    <sheet name="Лоты по инвестицонной деят-сти" sheetId="5" r:id="rId5"/>
  </sheets>
  <definedNames>
    <definedName name="_xlnm._FilterDatabase" localSheetId="4" hidden="1">'Лоты по инвестицонной деят-сти'!$A$12:$BD$435</definedName>
    <definedName name="_xlnm._FilterDatabase" localSheetId="3" hidden="1">'Лоты по операционной деят-сти'!$A$5:$BD$529</definedName>
    <definedName name="_xlnm._FilterDatabase" localSheetId="2" hidden="1">'Условно-постоянные закупки    '!$A$5:$Y$182</definedName>
    <definedName name="Z_0665383F_517F_4531_85E8_11311FD6FB0A_.wvu.FilterData" localSheetId="3" hidden="1">'Лоты по операционной деят-сти'!$A$5:$BD$336</definedName>
    <definedName name="Z_0665383F_517F_4531_85E8_11311FD6FB0A_.wvu.FilterData" localSheetId="2" hidden="1">'Условно-постоянные закупки    '!$A$5:$Y$177</definedName>
    <definedName name="Z_0733BA2C_CF5F_43A5_BABC_3847A711307A_.wvu.FilterData" localSheetId="4" hidden="1">'Лоты по инвестицонной деят-сти'!$A$12:$BD$435</definedName>
    <definedName name="Z_0B87D83D_75DE_47DE_AB8A_F5C3EB653B95_.wvu.FilterData" localSheetId="4" hidden="1">'Лоты по инвестицонной деят-сти'!$A$12:$BD$435</definedName>
    <definedName name="Z_266D8910_EE63_4F03_AD8E_1EA3FEBC0F85_.wvu.PrintArea" localSheetId="1" hidden="1">Статистика!$A$1:$F$34</definedName>
    <definedName name="Z_26DE450A_4705_477D_96AC_953872733211_.wvu.PrintArea" localSheetId="1" hidden="1">Статистика!$A$1:$F$34</definedName>
    <definedName name="Z_27FD903B_F9FC_48C3_9887_D2E5EFEBC137_.wvu.FilterData" localSheetId="4" hidden="1">'Лоты по инвестицонной деят-сти'!$A$12:$BD$435</definedName>
    <definedName name="Z_3149F25E_C303_4B60_BA7C_E1DCD8AD37EA_.wvu.Cols" localSheetId="4" hidden="1">'Лоты по инвестицонной деят-сти'!$BD:$BE</definedName>
    <definedName name="Z_3149F25E_C303_4B60_BA7C_E1DCD8AD37EA_.wvu.Cols" localSheetId="3" hidden="1">'Лоты по операционной деят-сти'!$BE:$BF</definedName>
    <definedName name="Z_3149F25E_C303_4B60_BA7C_E1DCD8AD37EA_.wvu.Cols" localSheetId="2" hidden="1">'Условно-постоянные закупки    '!$Y:$AA</definedName>
    <definedName name="Z_3149F25E_C303_4B60_BA7C_E1DCD8AD37EA_.wvu.FilterData" localSheetId="4" hidden="1">'Лоты по инвестицонной деят-сти'!$A$12:$BD$435</definedName>
    <definedName name="Z_3149F25E_C303_4B60_BA7C_E1DCD8AD37EA_.wvu.FilterData" localSheetId="3" hidden="1">'Лоты по операционной деят-сти'!$A$5:$BD$529</definedName>
    <definedName name="Z_3149F25E_C303_4B60_BA7C_E1DCD8AD37EA_.wvu.FilterData" localSheetId="2" hidden="1">'Условно-постоянные закупки    '!$A$5:$Y$182</definedName>
    <definedName name="Z_3149F25E_C303_4B60_BA7C_E1DCD8AD37EA_.wvu.Rows" localSheetId="4" hidden="1">'Лоты по инвестицонной деят-сти'!$4:$6</definedName>
    <definedName name="Z_36E34C37_297D_4F52_B61F_DE56662E38EB_.wvu.Cols" localSheetId="4" hidden="1">'Лоты по инвестицонной деят-сти'!$E:$I,'Лоты по инвестицонной деят-сти'!$AV:$AX</definedName>
    <definedName name="Z_36E34C37_297D_4F52_B61F_DE56662E38EB_.wvu.FilterData" localSheetId="4" hidden="1">'Лоты по инвестицонной деят-сти'!$A$12:$BD$435</definedName>
    <definedName name="Z_36E34C37_297D_4F52_B61F_DE56662E38EB_.wvu.PrintArea" localSheetId="4" hidden="1">'Лоты по инвестицонной деят-сти'!$A$1:$BD$435</definedName>
    <definedName name="Z_36E34C37_297D_4F52_B61F_DE56662E38EB_.wvu.PrintTitles" localSheetId="4" hidden="1">'Лоты по инвестицонной деят-сти'!$7:$10</definedName>
    <definedName name="Z_36E34C37_297D_4F52_B61F_DE56662E38EB_.wvu.Rows" localSheetId="4" hidden="1">'Лоты по инвестицонной деят-сти'!$4:$6</definedName>
    <definedName name="Z_3792B725_69C0_48E2_A18B_1F4E7385BF7C_.wvu.Cols" localSheetId="4" hidden="1">'Лоты по инвестицонной деят-сти'!$BD:$BE</definedName>
    <definedName name="Z_3792B725_69C0_48E2_A18B_1F4E7385BF7C_.wvu.Cols" localSheetId="3" hidden="1">'Лоты по операционной деят-сти'!$BE:$BF</definedName>
    <definedName name="Z_3792B725_69C0_48E2_A18B_1F4E7385BF7C_.wvu.Cols" localSheetId="2" hidden="1">'Условно-постоянные закупки    '!$Y:$AA</definedName>
    <definedName name="Z_3792B725_69C0_48E2_A18B_1F4E7385BF7C_.wvu.FilterData" localSheetId="4" hidden="1">'Лоты по инвестицонной деят-сти'!$A$12:$BD$435</definedName>
    <definedName name="Z_3792B725_69C0_48E2_A18B_1F4E7385BF7C_.wvu.FilterData" localSheetId="3" hidden="1">'Лоты по операционной деят-сти'!$A$5:$BD$529</definedName>
    <definedName name="Z_3792B725_69C0_48E2_A18B_1F4E7385BF7C_.wvu.FilterData" localSheetId="2" hidden="1">'Условно-постоянные закупки    '!$A$5:$Y$182</definedName>
    <definedName name="Z_3792B725_69C0_48E2_A18B_1F4E7385BF7C_.wvu.Rows" localSheetId="4" hidden="1">'Лоты по инвестицонной деят-сти'!$4:$6</definedName>
    <definedName name="Z_5F111E22_5EC0_47E9_AE9F_F7730A5AE203_.wvu.FilterData" localSheetId="3" hidden="1">'Лоты по операционной деят-сти'!$A$5:$BD$336</definedName>
    <definedName name="Z_68932AD5_35C7_4A4E_B4A4_ECBAA5705B47_.wvu.PrintArea" localSheetId="1" hidden="1">Статистика!$A$1:$F$32</definedName>
    <definedName name="Z_7CC5667F_4DB8_4FC0_B854_7B65D801050E_.wvu.FilterData" localSheetId="3" hidden="1">'Лоты по операционной деят-сти'!$A$5:$BD$336</definedName>
    <definedName name="Z_80F4A0D3_F494_4C68_AAD5_0FC914074272_.wvu.FilterData" localSheetId="3" hidden="1">'Лоты по операционной деят-сти'!$A$5:$BD$336</definedName>
    <definedName name="Z_871DDCED_5FF0_411E_B417_ADD65D3C6F45_.wvu.FilterData" localSheetId="4" hidden="1">'Лоты по инвестицонной деят-сти'!$A$12:$BD$435</definedName>
    <definedName name="Z_8939BB03_3D00_4FCD_8F7E_941BF367A23A_.wvu.PrintArea" localSheetId="1" hidden="1">Статистика!$A$1:$F$32</definedName>
    <definedName name="Z_91206890_AB9E_4AE6_88CA_33FA41DB3989_.wvu.Cols" localSheetId="4" hidden="1">'Лоты по инвестицонной деят-сти'!$BD:$BE</definedName>
    <definedName name="Z_91206890_AB9E_4AE6_88CA_33FA41DB3989_.wvu.Cols" localSheetId="3" hidden="1">'Лоты по операционной деят-сти'!$BE:$BF</definedName>
    <definedName name="Z_91206890_AB9E_4AE6_88CA_33FA41DB3989_.wvu.Cols" localSheetId="2" hidden="1">'Условно-постоянные закупки    '!$Y:$AA</definedName>
    <definedName name="Z_91206890_AB9E_4AE6_88CA_33FA41DB3989_.wvu.FilterData" localSheetId="4" hidden="1">'Лоты по инвестицонной деят-сти'!$A$12:$BD$435</definedName>
    <definedName name="Z_91206890_AB9E_4AE6_88CA_33FA41DB3989_.wvu.FilterData" localSheetId="3" hidden="1">'Лоты по операционной деят-сти'!$A$5:$BD$529</definedName>
    <definedName name="Z_91206890_AB9E_4AE6_88CA_33FA41DB3989_.wvu.FilterData" localSheetId="2" hidden="1">'Условно-постоянные закупки    '!$A$5:$Y$182</definedName>
    <definedName name="Z_91206890_AB9E_4AE6_88CA_33FA41DB3989_.wvu.Rows" localSheetId="4" hidden="1">'Лоты по инвестицонной деят-сти'!$4:$6</definedName>
    <definedName name="Z_917DBD5B_9599_45C2_A0A2_0B6961939018_.wvu.Rows" localSheetId="4" hidden="1">'Лоты по инвестицонной деят-сти'!$4:$6</definedName>
    <definedName name="Z_97206D4B_39D2_4633_B258_544D059AB9B9_.wvu.PrintArea" localSheetId="1" hidden="1">Статистика!$A$1:$F$34</definedName>
    <definedName name="Z_9736142E_0B98_4999_91B3_B6B3948739CD_.wvu.PrintArea" localSheetId="1" hidden="1">Статистика!$A$1:$F$34</definedName>
    <definedName name="Z_A7F59FB5_459B_45E5_A547_F6CB183A5540_.wvu.PrintArea" localSheetId="1" hidden="1">Статистика!$A$1:$F$34</definedName>
    <definedName name="Z_C75D2ECB_759D_48BE_90D5_79D18AD6F9C4_.wvu.Cols" localSheetId="4" hidden="1">'Лоты по инвестицонной деят-сти'!$E:$I,'Лоты по инвестицонной деят-сти'!$AV:$AX</definedName>
    <definedName name="Z_C75D2ECB_759D_48BE_90D5_79D18AD6F9C4_.wvu.FilterData" localSheetId="4" hidden="1">'Лоты по инвестицонной деят-сти'!$A$12:$BD$435</definedName>
    <definedName name="Z_C75D2ECB_759D_48BE_90D5_79D18AD6F9C4_.wvu.PrintArea" localSheetId="4" hidden="1">'Лоты по инвестицонной деят-сти'!$A$1:$BD$435</definedName>
    <definedName name="Z_C75D2ECB_759D_48BE_90D5_79D18AD6F9C4_.wvu.PrintTitles" localSheetId="4" hidden="1">'Лоты по инвестицонной деят-сти'!$7:$10</definedName>
    <definedName name="Z_C75D2ECB_759D_48BE_90D5_79D18AD6F9C4_.wvu.Rows" localSheetId="4" hidden="1">'Лоты по инвестицонной деят-сти'!$4:$6</definedName>
    <definedName name="Z_D2A51E2A_5D65_4C82_A31F_FF9DED32DEF7_.wvu.FilterData" localSheetId="3" hidden="1">'Лоты по операционной деят-сти'!$A$5:$BD$336</definedName>
    <definedName name="Z_EC8E82B3_7C73_4755_8915_0971BE19A77F_.wvu.PrintArea" localSheetId="1" hidden="1">Статистика!$A$1:$F$34</definedName>
    <definedName name="Z_EE46E6DB_BB7E_4625_AE87_0511B9B50E3D_.wvu.Cols" localSheetId="4" hidden="1">'Лоты по инвестицонной деят-сти'!$E:$I,'Лоты по инвестицонной деят-сти'!$AV:$AX</definedName>
    <definedName name="Z_EE46E6DB_BB7E_4625_AE87_0511B9B50E3D_.wvu.FilterData" localSheetId="4" hidden="1">'Лоты по инвестицонной деят-сти'!$A$12:$BD$435</definedName>
    <definedName name="Z_EE46E6DB_BB7E_4625_AE87_0511B9B50E3D_.wvu.PrintArea" localSheetId="4" hidden="1">'Лоты по инвестицонной деят-сти'!$A$1:$BD$435</definedName>
    <definedName name="Z_EE46E6DB_BB7E_4625_AE87_0511B9B50E3D_.wvu.PrintTitles" localSheetId="4" hidden="1">'Лоты по инвестицонной деят-сти'!$7:$10</definedName>
    <definedName name="Z_EE46E6DB_BB7E_4625_AE87_0511B9B50E3D_.wvu.Rows" localSheetId="4" hidden="1">'Лоты по инвестицонной деят-сти'!$4:$6</definedName>
    <definedName name="Z_F0EC75B0_3F79_454E_ADB4_8734AB2F1C84_.wvu.FilterData" localSheetId="4" hidden="1">'Лоты по инвестицонной деят-сти'!$A$12:$BD$435</definedName>
    <definedName name="Z_F220C3B2_5F57_44C3_843F_A7EF216E5F51_.wvu.PrintArea" localSheetId="1" hidden="1">Статистика!$A$1:$F$32</definedName>
    <definedName name="ВД_ИД">'Лоты по инвестицонной деят-сти'!$A$13:$A$434</definedName>
    <definedName name="ВД_ОД">'Лоты по операционной деят-сти'!$A$6:$A$528</definedName>
    <definedName name="ВидЭТП_ИД">'Лоты по инвестицонной деят-сти'!$Z$13:$Z$434</definedName>
    <definedName name="ВидЭТП_ОД">'Лоты по операционной деят-сти'!$Z$6:$Z$528</definedName>
    <definedName name="СпособЗакупки_ИД">'Лоты по инвестицонной деят-сти'!$W$13:$W$434</definedName>
    <definedName name="СпособЗакупки_ОД">'Лоты по операционной деят-сти'!$W$6:$W$528</definedName>
    <definedName name="Сумма_ИД">'Лоты по инвестицонной деят-сти'!$U$13:$U$434</definedName>
    <definedName name="Сумма_ОД">'Лоты по операционной деят-сти'!$U$6:$U$528</definedName>
    <definedName name="Филиал_ИД">'Лоты по инвестицонной деят-сти'!$C$13:$C$434</definedName>
    <definedName name="Филиал_ОД">'Лоты по операционной деят-сти'!$C$6:$C$528</definedName>
    <definedName name="ФилиалУПЗ">'Условно-постоянные закупки    '!$C$6:$C$181</definedName>
  </definedNames>
  <calcPr calcId="145621"/>
  <customWorkbookViews>
    <customWorkbookView name="Гребенюк В.И. - Личное представление" guid="{91206890-AB9E-4AE6-88CA-33FA41DB3989}" mergeInterval="0" personalView="1" maximized="1" windowWidth="1916" windowHeight="855" tabRatio="545" activeSheetId="2"/>
    <customWorkbookView name="Давлетшин О.Р. - Личное представление" guid="{3792B725-69C0-48E2-A18B-1F4E7385BF7C}" mergeInterval="0" personalView="1" maximized="1" xWindow="1" yWindow="1" windowWidth="1851" windowHeight="889" tabRatio="545" activeSheetId="5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FaleevaAM - Личное представление" guid="{0665383F-517F-4531-85E8-11311FD6FB0A}" mergeInterval="0" personalView="1" maximized="1" xWindow="1" yWindow="1" windowWidth="1916" windowHeight="860" tabRatio="718" activeSheetId="4"/>
    <customWorkbookView name="PerminovaIM - Личное представление" guid="{3149F25E-C303-4B60-BA7C-E1DCD8AD37EA}" mergeInterval="0" personalView="1" maximized="1" xWindow="1" yWindow="1" windowWidth="1916" windowHeight="842" tabRatio="545" activeSheetId="4"/>
  </customWorkbookViews>
</workbook>
</file>

<file path=xl/calcChain.xml><?xml version="1.0" encoding="utf-8"?>
<calcChain xmlns="http://schemas.openxmlformats.org/spreadsheetml/2006/main">
  <c r="AL434" i="5" l="1"/>
  <c r="AM434" i="5" s="1"/>
  <c r="L434" i="5"/>
  <c r="AE434" i="5" s="1"/>
  <c r="AA434" i="5"/>
  <c r="U434" i="5"/>
  <c r="V434" i="5" s="1"/>
  <c r="T434" i="5"/>
  <c r="R434" i="5"/>
  <c r="AW13" i="5"/>
  <c r="AB13" i="5"/>
  <c r="AL13" i="5" s="1"/>
  <c r="AM13" i="5" s="1"/>
  <c r="AE13" i="5"/>
  <c r="AL433" i="5"/>
  <c r="AM433" i="5" s="1"/>
  <c r="L433" i="5"/>
  <c r="AE433" i="5" s="1"/>
  <c r="AA433" i="5"/>
  <c r="U433" i="5"/>
  <c r="V433" i="5" s="1"/>
  <c r="T433" i="5"/>
  <c r="R433" i="5"/>
  <c r="AL432" i="5"/>
  <c r="AM432" i="5" s="1"/>
  <c r="L432" i="5"/>
  <c r="AE432" i="5" s="1"/>
  <c r="AA432" i="5"/>
  <c r="U432" i="5"/>
  <c r="V432" i="5" s="1"/>
  <c r="T432" i="5"/>
  <c r="R432" i="5"/>
  <c r="AL431" i="5"/>
  <c r="AM431" i="5" s="1"/>
  <c r="L431" i="5"/>
  <c r="AE431" i="5" s="1"/>
  <c r="AA431" i="5"/>
  <c r="U431" i="5"/>
  <c r="V431" i="5" s="1"/>
  <c r="T431" i="5"/>
  <c r="R431" i="5"/>
  <c r="AL430" i="5"/>
  <c r="AM430" i="5" s="1"/>
  <c r="L430" i="5"/>
  <c r="AE430" i="5" s="1"/>
  <c r="AA430" i="5"/>
  <c r="U430" i="5"/>
  <c r="V430" i="5" s="1"/>
  <c r="T430" i="5"/>
  <c r="R430" i="5"/>
  <c r="AL429" i="5"/>
  <c r="AM429" i="5" s="1"/>
  <c r="L429" i="5"/>
  <c r="AE429" i="5" s="1"/>
  <c r="AA429" i="5"/>
  <c r="U429" i="5"/>
  <c r="V429" i="5" s="1"/>
  <c r="T429" i="5"/>
  <c r="R429" i="5"/>
  <c r="AB428" i="5"/>
  <c r="AL428" i="5" s="1"/>
  <c r="AM428" i="5" s="1"/>
  <c r="L428" i="5"/>
  <c r="AE428" i="5" s="1"/>
  <c r="U428" i="5"/>
  <c r="V428" i="5" s="1"/>
  <c r="T428" i="5"/>
  <c r="Q428" i="5"/>
  <c r="R428" i="5"/>
  <c r="AB427" i="5"/>
  <c r="AL427" i="5" s="1"/>
  <c r="AM427" i="5" s="1"/>
  <c r="L427" i="5"/>
  <c r="AE427" i="5" s="1"/>
  <c r="U427" i="5"/>
  <c r="V427" i="5" s="1"/>
  <c r="T427" i="5"/>
  <c r="R427" i="5"/>
  <c r="AB426" i="5"/>
  <c r="AL426" i="5" s="1"/>
  <c r="AM426" i="5" s="1"/>
  <c r="L426" i="5"/>
  <c r="AE426" i="5" s="1"/>
  <c r="U426" i="5"/>
  <c r="V426" i="5" s="1"/>
  <c r="T426" i="5"/>
  <c r="Q426" i="5"/>
  <c r="R426" i="5"/>
  <c r="AB425" i="5"/>
  <c r="AL425" i="5" s="1"/>
  <c r="AM425" i="5" s="1"/>
  <c r="L425" i="5"/>
  <c r="AE425" i="5" s="1"/>
  <c r="U425" i="5"/>
  <c r="V425" i="5" s="1"/>
  <c r="T425" i="5"/>
  <c r="R425" i="5"/>
  <c r="AB424" i="5"/>
  <c r="AL424" i="5" s="1"/>
  <c r="AM424" i="5" s="1"/>
  <c r="L424" i="5"/>
  <c r="AE424" i="5" s="1"/>
  <c r="U424" i="5"/>
  <c r="V424" i="5" s="1"/>
  <c r="T424" i="5"/>
  <c r="R424" i="5"/>
  <c r="AB423" i="5"/>
  <c r="AL423" i="5" s="1"/>
  <c r="AM423" i="5" s="1"/>
  <c r="L423" i="5"/>
  <c r="AE423" i="5" s="1"/>
  <c r="U423" i="5"/>
  <c r="V423" i="5" s="1"/>
  <c r="T423" i="5"/>
  <c r="R423" i="5"/>
  <c r="AB422" i="5"/>
  <c r="AL422" i="5" s="1"/>
  <c r="AM422" i="5" s="1"/>
  <c r="L422" i="5"/>
  <c r="AE422" i="5" s="1"/>
  <c r="U422" i="5"/>
  <c r="V422" i="5" s="1"/>
  <c r="T422" i="5"/>
  <c r="R422" i="5"/>
  <c r="AB421" i="5"/>
  <c r="AL421" i="5" s="1"/>
  <c r="AM421" i="5" s="1"/>
  <c r="L421" i="5"/>
  <c r="AE421" i="5" s="1"/>
  <c r="U421" i="5"/>
  <c r="V421" i="5" s="1"/>
  <c r="T421" i="5"/>
  <c r="R421" i="5"/>
  <c r="AB420" i="5"/>
  <c r="AL420" i="5" s="1"/>
  <c r="AM420" i="5" s="1"/>
  <c r="L420" i="5"/>
  <c r="AE420" i="5" s="1"/>
  <c r="U420" i="5"/>
  <c r="V420" i="5" s="1"/>
  <c r="T420" i="5"/>
  <c r="R420" i="5"/>
  <c r="AB419" i="5"/>
  <c r="AL419" i="5" s="1"/>
  <c r="AM419" i="5" s="1"/>
  <c r="L419" i="5"/>
  <c r="AE419" i="5" s="1"/>
  <c r="U419" i="5"/>
  <c r="V419" i="5" s="1"/>
  <c r="T419" i="5"/>
  <c r="R419" i="5"/>
  <c r="AB418" i="5"/>
  <c r="AL418" i="5" s="1"/>
  <c r="AM418" i="5" s="1"/>
  <c r="L418" i="5"/>
  <c r="AE418" i="5" s="1"/>
  <c r="U418" i="5"/>
  <c r="V418" i="5" s="1"/>
  <c r="T418" i="5"/>
  <c r="R418" i="5"/>
  <c r="AB417" i="5"/>
  <c r="AL417" i="5" s="1"/>
  <c r="AM417" i="5" s="1"/>
  <c r="L417" i="5"/>
  <c r="AE417" i="5" s="1"/>
  <c r="U417" i="5"/>
  <c r="V417" i="5" s="1"/>
  <c r="T417" i="5"/>
  <c r="R417" i="5"/>
  <c r="AB416" i="5"/>
  <c r="AL416" i="5" s="1"/>
  <c r="AM416" i="5" s="1"/>
  <c r="L416" i="5"/>
  <c r="AE416" i="5" s="1"/>
  <c r="U416" i="5"/>
  <c r="V416" i="5" s="1"/>
  <c r="T416" i="5"/>
  <c r="R416" i="5"/>
  <c r="AB415" i="5"/>
  <c r="AL415" i="5" s="1"/>
  <c r="AM415" i="5" s="1"/>
  <c r="L415" i="5"/>
  <c r="AE415" i="5" s="1"/>
  <c r="U415" i="5"/>
  <c r="V415" i="5" s="1"/>
  <c r="T415" i="5"/>
  <c r="R415" i="5"/>
  <c r="AB414" i="5"/>
  <c r="AL414" i="5" s="1"/>
  <c r="AM414" i="5" s="1"/>
  <c r="L414" i="5"/>
  <c r="AE414" i="5" s="1"/>
  <c r="U414" i="5"/>
  <c r="V414" i="5" s="1"/>
  <c r="T414" i="5"/>
  <c r="R414" i="5"/>
  <c r="AB413" i="5"/>
  <c r="AL413" i="5" s="1"/>
  <c r="AM413" i="5" s="1"/>
  <c r="L413" i="5"/>
  <c r="AE413" i="5" s="1"/>
  <c r="U413" i="5"/>
  <c r="V413" i="5" s="1"/>
  <c r="T413" i="5"/>
  <c r="R413" i="5"/>
  <c r="AY412" i="5"/>
  <c r="AX412" i="5"/>
  <c r="AB412" i="5"/>
  <c r="AL412" i="5" s="1"/>
  <c r="AM412" i="5" s="1"/>
  <c r="L412" i="5"/>
  <c r="AE412" i="5" s="1"/>
  <c r="S412" i="5"/>
  <c r="T412" i="5" s="1"/>
  <c r="Q412" i="5"/>
  <c r="R412" i="5" s="1"/>
  <c r="AB411" i="5"/>
  <c r="AL411" i="5" s="1"/>
  <c r="AM411" i="5" s="1"/>
  <c r="L411" i="5"/>
  <c r="AE411" i="5" s="1"/>
  <c r="U411" i="5"/>
  <c r="V411" i="5" s="1"/>
  <c r="T411" i="5"/>
  <c r="R411" i="5"/>
  <c r="AB410" i="5"/>
  <c r="AL410" i="5" s="1"/>
  <c r="AM410" i="5" s="1"/>
  <c r="L410" i="5"/>
  <c r="AE410" i="5" s="1"/>
  <c r="U410" i="5"/>
  <c r="V410" i="5" s="1"/>
  <c r="T410" i="5"/>
  <c r="R410" i="5"/>
  <c r="AB409" i="5"/>
  <c r="AL409" i="5" s="1"/>
  <c r="AM409" i="5" s="1"/>
  <c r="L409" i="5"/>
  <c r="AE409" i="5" s="1"/>
  <c r="U409" i="5"/>
  <c r="V409" i="5" s="1"/>
  <c r="T409" i="5"/>
  <c r="R409" i="5"/>
  <c r="AB408" i="5"/>
  <c r="AL408" i="5" s="1"/>
  <c r="AM408" i="5" s="1"/>
  <c r="L408" i="5"/>
  <c r="AE408" i="5" s="1"/>
  <c r="U408" i="5"/>
  <c r="V408" i="5" s="1"/>
  <c r="T408" i="5"/>
  <c r="R408" i="5"/>
  <c r="AB407" i="5"/>
  <c r="AL407" i="5" s="1"/>
  <c r="AM407" i="5" s="1"/>
  <c r="L407" i="5"/>
  <c r="AE407" i="5" s="1"/>
  <c r="U407" i="5"/>
  <c r="V407" i="5" s="1"/>
  <c r="T407" i="5"/>
  <c r="R407" i="5"/>
  <c r="AB406" i="5"/>
  <c r="AL406" i="5" s="1"/>
  <c r="AM406" i="5" s="1"/>
  <c r="L406" i="5"/>
  <c r="AE406" i="5" s="1"/>
  <c r="U406" i="5"/>
  <c r="V406" i="5" s="1"/>
  <c r="T406" i="5"/>
  <c r="R406" i="5"/>
  <c r="AB405" i="5"/>
  <c r="AL405" i="5" s="1"/>
  <c r="AM405" i="5" s="1"/>
  <c r="L405" i="5"/>
  <c r="AE405" i="5" s="1"/>
  <c r="U405" i="5"/>
  <c r="V405" i="5" s="1"/>
  <c r="T405" i="5"/>
  <c r="R405" i="5"/>
  <c r="AB404" i="5"/>
  <c r="AL404" i="5" s="1"/>
  <c r="AM404" i="5" s="1"/>
  <c r="L404" i="5"/>
  <c r="AE404" i="5" s="1"/>
  <c r="U404" i="5"/>
  <c r="V404" i="5" s="1"/>
  <c r="T404" i="5"/>
  <c r="R404" i="5"/>
  <c r="AB403" i="5"/>
  <c r="AL403" i="5" s="1"/>
  <c r="AM403" i="5" s="1"/>
  <c r="L403" i="5"/>
  <c r="AE403" i="5" s="1"/>
  <c r="U403" i="5"/>
  <c r="V403" i="5" s="1"/>
  <c r="T403" i="5"/>
  <c r="R403" i="5"/>
  <c r="AB402" i="5"/>
  <c r="AL402" i="5" s="1"/>
  <c r="AM402" i="5" s="1"/>
  <c r="L402" i="5"/>
  <c r="AE402" i="5" s="1"/>
  <c r="U402" i="5"/>
  <c r="V402" i="5" s="1"/>
  <c r="T402" i="5"/>
  <c r="R402" i="5"/>
  <c r="AB401" i="5"/>
  <c r="AL401" i="5" s="1"/>
  <c r="AM401" i="5" s="1"/>
  <c r="L401" i="5"/>
  <c r="AE401" i="5" s="1"/>
  <c r="U401" i="5"/>
  <c r="V401" i="5" s="1"/>
  <c r="T401" i="5"/>
  <c r="R401" i="5"/>
  <c r="AB400" i="5"/>
  <c r="AL400" i="5" s="1"/>
  <c r="AM400" i="5" s="1"/>
  <c r="L400" i="5"/>
  <c r="AE400" i="5" s="1"/>
  <c r="U400" i="5"/>
  <c r="V400" i="5" s="1"/>
  <c r="T400" i="5"/>
  <c r="R400" i="5"/>
  <c r="AB399" i="5"/>
  <c r="AL399" i="5" s="1"/>
  <c r="AM399" i="5" s="1"/>
  <c r="L399" i="5"/>
  <c r="AE399" i="5" s="1"/>
  <c r="U399" i="5"/>
  <c r="V399" i="5" s="1"/>
  <c r="T399" i="5"/>
  <c r="R399" i="5"/>
  <c r="AB398" i="5"/>
  <c r="AL398" i="5" s="1"/>
  <c r="AM398" i="5" s="1"/>
  <c r="L398" i="5"/>
  <c r="AE398" i="5" s="1"/>
  <c r="U398" i="5"/>
  <c r="V398" i="5" s="1"/>
  <c r="T398" i="5"/>
  <c r="R398" i="5"/>
  <c r="AB397" i="5"/>
  <c r="AL397" i="5" s="1"/>
  <c r="AM397" i="5" s="1"/>
  <c r="L397" i="5"/>
  <c r="AE397" i="5" s="1"/>
  <c r="U397" i="5"/>
  <c r="V397" i="5" s="1"/>
  <c r="T397" i="5"/>
  <c r="R397" i="5"/>
  <c r="AB396" i="5"/>
  <c r="AL396" i="5" s="1"/>
  <c r="AM396" i="5" s="1"/>
  <c r="L396" i="5"/>
  <c r="AE396" i="5" s="1"/>
  <c r="U396" i="5"/>
  <c r="V396" i="5" s="1"/>
  <c r="T396" i="5"/>
  <c r="R396" i="5"/>
  <c r="AB395" i="5"/>
  <c r="AL395" i="5" s="1"/>
  <c r="AM395" i="5" s="1"/>
  <c r="L395" i="5"/>
  <c r="AE395" i="5" s="1"/>
  <c r="U395" i="5"/>
  <c r="V395" i="5" s="1"/>
  <c r="T395" i="5"/>
  <c r="R395" i="5"/>
  <c r="AB394" i="5"/>
  <c r="AL394" i="5" s="1"/>
  <c r="AM394" i="5" s="1"/>
  <c r="L394" i="5"/>
  <c r="AE394" i="5" s="1"/>
  <c r="U394" i="5"/>
  <c r="V394" i="5" s="1"/>
  <c r="T394" i="5"/>
  <c r="R394" i="5"/>
  <c r="AB393" i="5"/>
  <c r="AL393" i="5" s="1"/>
  <c r="AM393" i="5" s="1"/>
  <c r="L393" i="5"/>
  <c r="AE393" i="5" s="1"/>
  <c r="U393" i="5"/>
  <c r="V393" i="5" s="1"/>
  <c r="T393" i="5"/>
  <c r="R393" i="5"/>
  <c r="AB392" i="5"/>
  <c r="AL392" i="5" s="1"/>
  <c r="AM392" i="5" s="1"/>
  <c r="L392" i="5"/>
  <c r="AE392" i="5" s="1"/>
  <c r="U392" i="5"/>
  <c r="V392" i="5" s="1"/>
  <c r="T392" i="5"/>
  <c r="R392" i="5"/>
  <c r="AB391" i="5"/>
  <c r="AL391" i="5" s="1"/>
  <c r="AM391" i="5" s="1"/>
  <c r="L391" i="5"/>
  <c r="AE391" i="5" s="1"/>
  <c r="U391" i="5"/>
  <c r="V391" i="5" s="1"/>
  <c r="T391" i="5"/>
  <c r="R391" i="5"/>
  <c r="AB390" i="5"/>
  <c r="AL390" i="5" s="1"/>
  <c r="AM390" i="5" s="1"/>
  <c r="L390" i="5"/>
  <c r="AE390" i="5" s="1"/>
  <c r="U390" i="5"/>
  <c r="V390" i="5" s="1"/>
  <c r="T390" i="5"/>
  <c r="R390" i="5"/>
  <c r="AB389" i="5"/>
  <c r="AL389" i="5" s="1"/>
  <c r="AM389" i="5" s="1"/>
  <c r="L389" i="5"/>
  <c r="AE389" i="5" s="1"/>
  <c r="U389" i="5"/>
  <c r="V389" i="5" s="1"/>
  <c r="T389" i="5"/>
  <c r="R389" i="5"/>
  <c r="AB388" i="5"/>
  <c r="AL388" i="5" s="1"/>
  <c r="AM388" i="5" s="1"/>
  <c r="L388" i="5"/>
  <c r="AE388" i="5"/>
  <c r="U388" i="5"/>
  <c r="V388" i="5" s="1"/>
  <c r="T388" i="5"/>
  <c r="R388" i="5"/>
  <c r="AB387" i="5"/>
  <c r="AL387" i="5" s="1"/>
  <c r="AM387" i="5" s="1"/>
  <c r="L387" i="5"/>
  <c r="AE387" i="5" s="1"/>
  <c r="U387" i="5"/>
  <c r="V387" i="5" s="1"/>
  <c r="T387" i="5"/>
  <c r="R387" i="5"/>
  <c r="AB386" i="5"/>
  <c r="AL386" i="5" s="1"/>
  <c r="AM386" i="5" s="1"/>
  <c r="L386" i="5"/>
  <c r="AE386" i="5" s="1"/>
  <c r="U386" i="5"/>
  <c r="V386" i="5"/>
  <c r="T386" i="5"/>
  <c r="R386" i="5"/>
  <c r="AB385" i="5"/>
  <c r="AL385" i="5"/>
  <c r="AM385" i="5" s="1"/>
  <c r="L385" i="5"/>
  <c r="AE385" i="5" s="1"/>
  <c r="U385" i="5"/>
  <c r="V385" i="5" s="1"/>
  <c r="T385" i="5"/>
  <c r="R385" i="5"/>
  <c r="AB384" i="5"/>
  <c r="AL384" i="5" s="1"/>
  <c r="AM384" i="5" s="1"/>
  <c r="L384" i="5"/>
  <c r="AE384" i="5" s="1"/>
  <c r="U384" i="5"/>
  <c r="V384" i="5" s="1"/>
  <c r="T384" i="5"/>
  <c r="R384" i="5"/>
  <c r="AB383" i="5"/>
  <c r="AL383" i="5" s="1"/>
  <c r="AM383" i="5" s="1"/>
  <c r="L383" i="5"/>
  <c r="AE383" i="5" s="1"/>
  <c r="U383" i="5"/>
  <c r="V383" i="5" s="1"/>
  <c r="T383" i="5"/>
  <c r="R383" i="5"/>
  <c r="AB382" i="5"/>
  <c r="AL382" i="5" s="1"/>
  <c r="AM382" i="5" s="1"/>
  <c r="L382" i="5"/>
  <c r="AE382" i="5" s="1"/>
  <c r="U382" i="5"/>
  <c r="V382" i="5" s="1"/>
  <c r="T382" i="5"/>
  <c r="R382" i="5"/>
  <c r="AB381" i="5"/>
  <c r="AL381" i="5" s="1"/>
  <c r="AM381" i="5" s="1"/>
  <c r="L381" i="5"/>
  <c r="AE381" i="5" s="1"/>
  <c r="U381" i="5"/>
  <c r="V381" i="5" s="1"/>
  <c r="T381" i="5"/>
  <c r="R381" i="5"/>
  <c r="AB380" i="5"/>
  <c r="AL380" i="5" s="1"/>
  <c r="AM380" i="5" s="1"/>
  <c r="L380" i="5"/>
  <c r="AE380" i="5" s="1"/>
  <c r="U380" i="5"/>
  <c r="V380" i="5" s="1"/>
  <c r="T380" i="5"/>
  <c r="R380" i="5"/>
  <c r="AB379" i="5"/>
  <c r="AL379" i="5" s="1"/>
  <c r="AM379" i="5" s="1"/>
  <c r="L379" i="5"/>
  <c r="AE379" i="5" s="1"/>
  <c r="U379" i="5"/>
  <c r="V379" i="5" s="1"/>
  <c r="T379" i="5"/>
  <c r="R379" i="5"/>
  <c r="AB378" i="5"/>
  <c r="AL378" i="5" s="1"/>
  <c r="AM378" i="5" s="1"/>
  <c r="L378" i="5"/>
  <c r="AE378" i="5" s="1"/>
  <c r="U378" i="5"/>
  <c r="V378" i="5" s="1"/>
  <c r="T378" i="5"/>
  <c r="R378" i="5"/>
  <c r="AB377" i="5"/>
  <c r="AL377" i="5" s="1"/>
  <c r="AM377" i="5" s="1"/>
  <c r="L377" i="5"/>
  <c r="AE377" i="5" s="1"/>
  <c r="U377" i="5"/>
  <c r="V377" i="5" s="1"/>
  <c r="T377" i="5"/>
  <c r="R377" i="5"/>
  <c r="AB376" i="5"/>
  <c r="AL376" i="5" s="1"/>
  <c r="AM376" i="5" s="1"/>
  <c r="L376" i="5"/>
  <c r="AE376" i="5" s="1"/>
  <c r="U376" i="5"/>
  <c r="V376" i="5" s="1"/>
  <c r="T376" i="5"/>
  <c r="R376" i="5"/>
  <c r="AB375" i="5"/>
  <c r="AL375" i="5" s="1"/>
  <c r="AM375" i="5" s="1"/>
  <c r="L375" i="5"/>
  <c r="AE375" i="5" s="1"/>
  <c r="U375" i="5"/>
  <c r="V375" i="5" s="1"/>
  <c r="T375" i="5"/>
  <c r="R375" i="5"/>
  <c r="AB374" i="5"/>
  <c r="AL374" i="5" s="1"/>
  <c r="AM374" i="5" s="1"/>
  <c r="L374" i="5"/>
  <c r="AE374" i="5" s="1"/>
  <c r="U374" i="5"/>
  <c r="V374" i="5" s="1"/>
  <c r="T374" i="5"/>
  <c r="R374" i="5"/>
  <c r="AB373" i="5"/>
  <c r="AL373" i="5" s="1"/>
  <c r="AM373" i="5" s="1"/>
  <c r="L373" i="5"/>
  <c r="AE373" i="5" s="1"/>
  <c r="U373" i="5"/>
  <c r="V373" i="5" s="1"/>
  <c r="T373" i="5"/>
  <c r="R373" i="5"/>
  <c r="AB372" i="5"/>
  <c r="AL372" i="5" s="1"/>
  <c r="AM372" i="5" s="1"/>
  <c r="L372" i="5"/>
  <c r="AE372" i="5" s="1"/>
  <c r="U372" i="5"/>
  <c r="V372" i="5" s="1"/>
  <c r="T372" i="5"/>
  <c r="R372" i="5"/>
  <c r="AB371" i="5"/>
  <c r="AL371" i="5" s="1"/>
  <c r="AM371" i="5" s="1"/>
  <c r="L371" i="5"/>
  <c r="AE371" i="5" s="1"/>
  <c r="U371" i="5"/>
  <c r="V371" i="5" s="1"/>
  <c r="T371" i="5"/>
  <c r="R371" i="5"/>
  <c r="AB370" i="5"/>
  <c r="AL370" i="5" s="1"/>
  <c r="AM370" i="5" s="1"/>
  <c r="L370" i="5"/>
  <c r="AE370" i="5" s="1"/>
  <c r="U370" i="5"/>
  <c r="V370" i="5" s="1"/>
  <c r="T370" i="5"/>
  <c r="R370" i="5"/>
  <c r="AB369" i="5"/>
  <c r="AL369" i="5" s="1"/>
  <c r="AM369" i="5" s="1"/>
  <c r="L369" i="5"/>
  <c r="AE369" i="5" s="1"/>
  <c r="U369" i="5"/>
  <c r="V369" i="5" s="1"/>
  <c r="T369" i="5"/>
  <c r="R369" i="5"/>
  <c r="AB368" i="5"/>
  <c r="AL368" i="5" s="1"/>
  <c r="AM368" i="5" s="1"/>
  <c r="L368" i="5"/>
  <c r="AE368" i="5" s="1"/>
  <c r="U368" i="5"/>
  <c r="V368" i="5" s="1"/>
  <c r="T368" i="5"/>
  <c r="R368" i="5"/>
  <c r="AB367" i="5"/>
  <c r="AL367" i="5" s="1"/>
  <c r="AM367" i="5" s="1"/>
  <c r="L367" i="5"/>
  <c r="AE367" i="5" s="1"/>
  <c r="U367" i="5"/>
  <c r="V367" i="5" s="1"/>
  <c r="T367" i="5"/>
  <c r="R367" i="5"/>
  <c r="AB366" i="5"/>
  <c r="AL366" i="5" s="1"/>
  <c r="AM366" i="5" s="1"/>
  <c r="L366" i="5"/>
  <c r="AE366" i="5" s="1"/>
  <c r="U366" i="5"/>
  <c r="V366" i="5" s="1"/>
  <c r="T366" i="5"/>
  <c r="R366" i="5"/>
  <c r="AB365" i="5"/>
  <c r="AL365" i="5" s="1"/>
  <c r="AM365" i="5" s="1"/>
  <c r="L365" i="5"/>
  <c r="AE365" i="5" s="1"/>
  <c r="U365" i="5"/>
  <c r="V365" i="5" s="1"/>
  <c r="T365" i="5"/>
  <c r="R365" i="5"/>
  <c r="AB364" i="5"/>
  <c r="AL364" i="5" s="1"/>
  <c r="AM364" i="5" s="1"/>
  <c r="L364" i="5"/>
  <c r="AE364" i="5" s="1"/>
  <c r="U364" i="5"/>
  <c r="V364" i="5"/>
  <c r="T364" i="5"/>
  <c r="R364" i="5"/>
  <c r="AB363" i="5"/>
  <c r="AL363" i="5"/>
  <c r="AM363" i="5" s="1"/>
  <c r="L363" i="5"/>
  <c r="AE363" i="5" s="1"/>
  <c r="U363" i="5"/>
  <c r="V363" i="5" s="1"/>
  <c r="T363" i="5"/>
  <c r="R363" i="5"/>
  <c r="AB362" i="5"/>
  <c r="AL362" i="5" s="1"/>
  <c r="AM362" i="5" s="1"/>
  <c r="L362" i="5"/>
  <c r="AE362" i="5" s="1"/>
  <c r="U362" i="5"/>
  <c r="V362" i="5"/>
  <c r="T362" i="5"/>
  <c r="R362" i="5"/>
  <c r="AB361" i="5"/>
  <c r="AL361" i="5"/>
  <c r="AM361" i="5" s="1"/>
  <c r="L361" i="5"/>
  <c r="AE361" i="5" s="1"/>
  <c r="U361" i="5"/>
  <c r="V361" i="5" s="1"/>
  <c r="T361" i="5"/>
  <c r="R361" i="5"/>
  <c r="AB360" i="5"/>
  <c r="AL360" i="5" s="1"/>
  <c r="AM360" i="5" s="1"/>
  <c r="L360" i="5"/>
  <c r="AE360" i="5" s="1"/>
  <c r="U360" i="5"/>
  <c r="V360" i="5"/>
  <c r="T360" i="5"/>
  <c r="R360" i="5"/>
  <c r="AB359" i="5"/>
  <c r="AL359" i="5"/>
  <c r="AM359" i="5" s="1"/>
  <c r="L359" i="5"/>
  <c r="AE359" i="5" s="1"/>
  <c r="U359" i="5"/>
  <c r="V359" i="5" s="1"/>
  <c r="T359" i="5"/>
  <c r="R359" i="5"/>
  <c r="AB358" i="5"/>
  <c r="AL358" i="5" s="1"/>
  <c r="AM358" i="5" s="1"/>
  <c r="L358" i="5"/>
  <c r="AE358" i="5" s="1"/>
  <c r="U358" i="5"/>
  <c r="V358" i="5"/>
  <c r="T358" i="5"/>
  <c r="R358" i="5"/>
  <c r="AB357" i="5"/>
  <c r="AL357" i="5"/>
  <c r="AM357" i="5" s="1"/>
  <c r="L357" i="5"/>
  <c r="AE357" i="5" s="1"/>
  <c r="U357" i="5"/>
  <c r="V357" i="5" s="1"/>
  <c r="T357" i="5"/>
  <c r="R357" i="5"/>
  <c r="AB356" i="5"/>
  <c r="AL356" i="5" s="1"/>
  <c r="AM356" i="5" s="1"/>
  <c r="L356" i="5"/>
  <c r="AE356" i="5" s="1"/>
  <c r="U356" i="5"/>
  <c r="V356" i="5" s="1"/>
  <c r="T356" i="5"/>
  <c r="R356" i="5"/>
  <c r="AB355" i="5"/>
  <c r="AL355" i="5" s="1"/>
  <c r="AM355" i="5" s="1"/>
  <c r="L355" i="5"/>
  <c r="AE355" i="5" s="1"/>
  <c r="U355" i="5"/>
  <c r="V355" i="5" s="1"/>
  <c r="T355" i="5"/>
  <c r="R355" i="5"/>
  <c r="AB354" i="5"/>
  <c r="AL354" i="5" s="1"/>
  <c r="AM354" i="5" s="1"/>
  <c r="L354" i="5"/>
  <c r="AE354" i="5" s="1"/>
  <c r="U354" i="5"/>
  <c r="V354" i="5" s="1"/>
  <c r="T354" i="5"/>
  <c r="R354" i="5"/>
  <c r="AB353" i="5"/>
  <c r="AL353" i="5" s="1"/>
  <c r="AM353" i="5" s="1"/>
  <c r="L353" i="5"/>
  <c r="AE353" i="5" s="1"/>
  <c r="U353" i="5"/>
  <c r="V353" i="5" s="1"/>
  <c r="T353" i="5"/>
  <c r="R353" i="5"/>
  <c r="AB352" i="5"/>
  <c r="AL352" i="5" s="1"/>
  <c r="AM352" i="5" s="1"/>
  <c r="L352" i="5"/>
  <c r="AE352" i="5" s="1"/>
  <c r="U352" i="5"/>
  <c r="V352" i="5" s="1"/>
  <c r="T352" i="5"/>
  <c r="R352" i="5"/>
  <c r="AB351" i="5"/>
  <c r="AL351" i="5" s="1"/>
  <c r="AM351" i="5" s="1"/>
  <c r="L351" i="5"/>
  <c r="AE351" i="5" s="1"/>
  <c r="U351" i="5"/>
  <c r="V351" i="5" s="1"/>
  <c r="T351" i="5"/>
  <c r="R351" i="5"/>
  <c r="AB350" i="5"/>
  <c r="AL350" i="5" s="1"/>
  <c r="AM350" i="5" s="1"/>
  <c r="L350" i="5"/>
  <c r="AE350" i="5" s="1"/>
  <c r="U350" i="5"/>
  <c r="V350" i="5" s="1"/>
  <c r="T350" i="5"/>
  <c r="R350" i="5"/>
  <c r="AB349" i="5"/>
  <c r="AL349" i="5" s="1"/>
  <c r="AM349" i="5" s="1"/>
  <c r="L349" i="5"/>
  <c r="AE349" i="5" s="1"/>
  <c r="U349" i="5"/>
  <c r="V349" i="5" s="1"/>
  <c r="T349" i="5"/>
  <c r="R349" i="5"/>
  <c r="AB348" i="5"/>
  <c r="AL348" i="5" s="1"/>
  <c r="AM348" i="5" s="1"/>
  <c r="L348" i="5"/>
  <c r="AE348" i="5" s="1"/>
  <c r="U348" i="5"/>
  <c r="V348" i="5" s="1"/>
  <c r="T348" i="5"/>
  <c r="R348" i="5"/>
  <c r="AB347" i="5"/>
  <c r="AL347" i="5" s="1"/>
  <c r="AM347" i="5" s="1"/>
  <c r="L347" i="5"/>
  <c r="AE347" i="5" s="1"/>
  <c r="U347" i="5"/>
  <c r="V347" i="5" s="1"/>
  <c r="T347" i="5"/>
  <c r="R347" i="5"/>
  <c r="AB346" i="5"/>
  <c r="AL346" i="5" s="1"/>
  <c r="AM346" i="5" s="1"/>
  <c r="L346" i="5"/>
  <c r="AE346" i="5" s="1"/>
  <c r="U346" i="5"/>
  <c r="V346" i="5" s="1"/>
  <c r="T346" i="5"/>
  <c r="R346" i="5"/>
  <c r="AB345" i="5"/>
  <c r="AL345" i="5" s="1"/>
  <c r="AM345" i="5" s="1"/>
  <c r="L345" i="5"/>
  <c r="AE345" i="5" s="1"/>
  <c r="U345" i="5"/>
  <c r="V345" i="5" s="1"/>
  <c r="T345" i="5"/>
  <c r="R345" i="5"/>
  <c r="AB344" i="5"/>
  <c r="AL344" i="5" s="1"/>
  <c r="AM344" i="5" s="1"/>
  <c r="L344" i="5"/>
  <c r="AE344" i="5" s="1"/>
  <c r="U344" i="5"/>
  <c r="V344" i="5" s="1"/>
  <c r="T344" i="5"/>
  <c r="R344" i="5"/>
  <c r="AB343" i="5"/>
  <c r="AL343" i="5" s="1"/>
  <c r="AM343" i="5" s="1"/>
  <c r="L343" i="5"/>
  <c r="AE343" i="5" s="1"/>
  <c r="U343" i="5"/>
  <c r="V343" i="5" s="1"/>
  <c r="T343" i="5"/>
  <c r="R343" i="5"/>
  <c r="AB342" i="5"/>
  <c r="AL342" i="5" s="1"/>
  <c r="AM342" i="5" s="1"/>
  <c r="L342" i="5"/>
  <c r="AE342" i="5" s="1"/>
  <c r="U342" i="5"/>
  <c r="V342" i="5" s="1"/>
  <c r="T342" i="5"/>
  <c r="R342" i="5"/>
  <c r="AB341" i="5"/>
  <c r="AL341" i="5" s="1"/>
  <c r="AM341" i="5" s="1"/>
  <c r="L341" i="5"/>
  <c r="AE341" i="5" s="1"/>
  <c r="U341" i="5"/>
  <c r="V341" i="5" s="1"/>
  <c r="T341" i="5"/>
  <c r="R341" i="5"/>
  <c r="AB340" i="5"/>
  <c r="AL340" i="5" s="1"/>
  <c r="AM340" i="5" s="1"/>
  <c r="L340" i="5"/>
  <c r="AE340" i="5" s="1"/>
  <c r="U340" i="5"/>
  <c r="V340" i="5" s="1"/>
  <c r="T340" i="5"/>
  <c r="R340" i="5"/>
  <c r="AB339" i="5"/>
  <c r="AL339" i="5" s="1"/>
  <c r="AM339" i="5" s="1"/>
  <c r="L339" i="5"/>
  <c r="AE339" i="5" s="1"/>
  <c r="U339" i="5"/>
  <c r="V339" i="5" s="1"/>
  <c r="T339" i="5"/>
  <c r="R339" i="5"/>
  <c r="AB338" i="5"/>
  <c r="AL338" i="5" s="1"/>
  <c r="AM338" i="5" s="1"/>
  <c r="L338" i="5"/>
  <c r="AE338" i="5" s="1"/>
  <c r="U338" i="5"/>
  <c r="V338" i="5" s="1"/>
  <c r="T338" i="5"/>
  <c r="R338" i="5"/>
  <c r="AB337" i="5"/>
  <c r="AL337" i="5" s="1"/>
  <c r="AM337" i="5" s="1"/>
  <c r="L337" i="5"/>
  <c r="AE337" i="5" s="1"/>
  <c r="U337" i="5"/>
  <c r="V337" i="5" s="1"/>
  <c r="T337" i="5"/>
  <c r="R337" i="5"/>
  <c r="AB336" i="5"/>
  <c r="AL336" i="5" s="1"/>
  <c r="AM336" i="5" s="1"/>
  <c r="L336" i="5"/>
  <c r="AE336" i="5" s="1"/>
  <c r="U336" i="5"/>
  <c r="V336" i="5" s="1"/>
  <c r="T336" i="5"/>
  <c r="R336" i="5"/>
  <c r="AB335" i="5"/>
  <c r="AL335" i="5" s="1"/>
  <c r="AM335" i="5" s="1"/>
  <c r="L335" i="5"/>
  <c r="AE335" i="5" s="1"/>
  <c r="U335" i="5"/>
  <c r="V335" i="5" s="1"/>
  <c r="T335" i="5"/>
  <c r="R335" i="5"/>
  <c r="AB334" i="5"/>
  <c r="AL334" i="5" s="1"/>
  <c r="AM334" i="5" s="1"/>
  <c r="L334" i="5"/>
  <c r="AE334" i="5" s="1"/>
  <c r="U334" i="5"/>
  <c r="V334" i="5" s="1"/>
  <c r="T334" i="5"/>
  <c r="R334" i="5"/>
  <c r="AB333" i="5"/>
  <c r="AL333" i="5" s="1"/>
  <c r="AM333" i="5" s="1"/>
  <c r="L333" i="5"/>
  <c r="AE333" i="5" s="1"/>
  <c r="U333" i="5"/>
  <c r="V333" i="5" s="1"/>
  <c r="T333" i="5"/>
  <c r="R333" i="5"/>
  <c r="AB332" i="5"/>
  <c r="AL332" i="5" s="1"/>
  <c r="AM332" i="5" s="1"/>
  <c r="L332" i="5"/>
  <c r="AE332" i="5" s="1"/>
  <c r="U332" i="5"/>
  <c r="V332" i="5" s="1"/>
  <c r="T332" i="5"/>
  <c r="R332" i="5"/>
  <c r="AB331" i="5"/>
  <c r="AL331" i="5" s="1"/>
  <c r="AM331" i="5" s="1"/>
  <c r="L331" i="5"/>
  <c r="AE331" i="5" s="1"/>
  <c r="U331" i="5"/>
  <c r="V331" i="5" s="1"/>
  <c r="T331" i="5"/>
  <c r="R331" i="5"/>
  <c r="AB330" i="5"/>
  <c r="AL330" i="5" s="1"/>
  <c r="AM330" i="5" s="1"/>
  <c r="L330" i="5"/>
  <c r="AE330" i="5" s="1"/>
  <c r="U330" i="5"/>
  <c r="V330" i="5" s="1"/>
  <c r="T330" i="5"/>
  <c r="R330" i="5"/>
  <c r="AB329" i="5"/>
  <c r="AL329" i="5" s="1"/>
  <c r="AM329" i="5" s="1"/>
  <c r="L329" i="5"/>
  <c r="AE329" i="5" s="1"/>
  <c r="U329" i="5"/>
  <c r="V329" i="5" s="1"/>
  <c r="T329" i="5"/>
  <c r="R329" i="5"/>
  <c r="AB328" i="5"/>
  <c r="AL328" i="5" s="1"/>
  <c r="AM328" i="5" s="1"/>
  <c r="L328" i="5"/>
  <c r="AE328" i="5"/>
  <c r="U328" i="5"/>
  <c r="V328" i="5" s="1"/>
  <c r="T328" i="5"/>
  <c r="R328" i="5"/>
  <c r="AB327" i="5"/>
  <c r="AL327" i="5" s="1"/>
  <c r="AM327" i="5" s="1"/>
  <c r="L327" i="5"/>
  <c r="AE327" i="5" s="1"/>
  <c r="U327" i="5"/>
  <c r="V327" i="5" s="1"/>
  <c r="T327" i="5"/>
  <c r="R327" i="5"/>
  <c r="AB326" i="5"/>
  <c r="AL326" i="5" s="1"/>
  <c r="AM326" i="5" s="1"/>
  <c r="L326" i="5"/>
  <c r="AE326" i="5" s="1"/>
  <c r="U326" i="5"/>
  <c r="V326" i="5" s="1"/>
  <c r="T326" i="5"/>
  <c r="R326" i="5"/>
  <c r="AB325" i="5"/>
  <c r="AL325" i="5" s="1"/>
  <c r="AM325" i="5" s="1"/>
  <c r="L325" i="5"/>
  <c r="AE325" i="5" s="1"/>
  <c r="U325" i="5"/>
  <c r="V325" i="5" s="1"/>
  <c r="T325" i="5"/>
  <c r="R325" i="5"/>
  <c r="AB324" i="5"/>
  <c r="AL324" i="5" s="1"/>
  <c r="AM324" i="5" s="1"/>
  <c r="L324" i="5"/>
  <c r="AE324" i="5" s="1"/>
  <c r="U324" i="5"/>
  <c r="V324" i="5" s="1"/>
  <c r="T324" i="5"/>
  <c r="R324" i="5"/>
  <c r="AB323" i="5"/>
  <c r="AL323" i="5" s="1"/>
  <c r="AM323" i="5" s="1"/>
  <c r="L323" i="5"/>
  <c r="AE323" i="5" s="1"/>
  <c r="U323" i="5"/>
  <c r="V323" i="5" s="1"/>
  <c r="T323" i="5"/>
  <c r="R323" i="5"/>
  <c r="AB322" i="5"/>
  <c r="AL322" i="5" s="1"/>
  <c r="AM322" i="5" s="1"/>
  <c r="L322" i="5"/>
  <c r="AE322" i="5" s="1"/>
  <c r="U322" i="5"/>
  <c r="V322" i="5" s="1"/>
  <c r="T322" i="5"/>
  <c r="R322" i="5"/>
  <c r="AB321" i="5"/>
  <c r="AL321" i="5" s="1"/>
  <c r="AM321" i="5" s="1"/>
  <c r="L321" i="5"/>
  <c r="AE321" i="5" s="1"/>
  <c r="U321" i="5"/>
  <c r="V321" i="5" s="1"/>
  <c r="T321" i="5"/>
  <c r="R321" i="5"/>
  <c r="AB320" i="5"/>
  <c r="AL320" i="5" s="1"/>
  <c r="AM320" i="5" s="1"/>
  <c r="L320" i="5"/>
  <c r="AE320" i="5"/>
  <c r="U320" i="5"/>
  <c r="V320" i="5" s="1"/>
  <c r="T320" i="5"/>
  <c r="R320" i="5"/>
  <c r="AB319" i="5"/>
  <c r="AL319" i="5" s="1"/>
  <c r="AM319" i="5" s="1"/>
  <c r="L319" i="5"/>
  <c r="AE319" i="5" s="1"/>
  <c r="U319" i="5"/>
  <c r="V319" i="5" s="1"/>
  <c r="T319" i="5"/>
  <c r="R319" i="5"/>
  <c r="AB318" i="5"/>
  <c r="AL318" i="5" s="1"/>
  <c r="AM318" i="5" s="1"/>
  <c r="L318" i="5"/>
  <c r="AE318" i="5" s="1"/>
  <c r="U318" i="5"/>
  <c r="V318" i="5" s="1"/>
  <c r="T318" i="5"/>
  <c r="R318" i="5"/>
  <c r="AB317" i="5"/>
  <c r="AL317" i="5" s="1"/>
  <c r="AM317" i="5" s="1"/>
  <c r="L317" i="5"/>
  <c r="AE317" i="5" s="1"/>
  <c r="U317" i="5"/>
  <c r="V317" i="5" s="1"/>
  <c r="T317" i="5"/>
  <c r="R317" i="5"/>
  <c r="AB316" i="5"/>
  <c r="AL316" i="5" s="1"/>
  <c r="AM316" i="5" s="1"/>
  <c r="L316" i="5"/>
  <c r="AE316" i="5" s="1"/>
  <c r="U316" i="5"/>
  <c r="V316" i="5" s="1"/>
  <c r="T316" i="5"/>
  <c r="R316" i="5"/>
  <c r="AB315" i="5"/>
  <c r="AL315" i="5" s="1"/>
  <c r="AM315" i="5" s="1"/>
  <c r="L315" i="5"/>
  <c r="AE315" i="5" s="1"/>
  <c r="U315" i="5"/>
  <c r="V315" i="5" s="1"/>
  <c r="T315" i="5"/>
  <c r="R315" i="5"/>
  <c r="AB314" i="5"/>
  <c r="AL314" i="5" s="1"/>
  <c r="AM314" i="5" s="1"/>
  <c r="L314" i="5"/>
  <c r="AE314" i="5" s="1"/>
  <c r="U314" i="5"/>
  <c r="V314" i="5" s="1"/>
  <c r="T314" i="5"/>
  <c r="R314" i="5"/>
  <c r="AB313" i="5"/>
  <c r="AL313" i="5" s="1"/>
  <c r="AM313" i="5" s="1"/>
  <c r="L313" i="5"/>
  <c r="AE313" i="5" s="1"/>
  <c r="U313" i="5"/>
  <c r="V313" i="5" s="1"/>
  <c r="T313" i="5"/>
  <c r="R313" i="5"/>
  <c r="AB312" i="5"/>
  <c r="AL312" i="5" s="1"/>
  <c r="AM312" i="5" s="1"/>
  <c r="L312" i="5"/>
  <c r="AE312" i="5" s="1"/>
  <c r="U312" i="5"/>
  <c r="V312" i="5" s="1"/>
  <c r="T312" i="5"/>
  <c r="R312" i="5"/>
  <c r="AB311" i="5"/>
  <c r="AL311" i="5" s="1"/>
  <c r="AM311" i="5" s="1"/>
  <c r="L311" i="5"/>
  <c r="AE311" i="5" s="1"/>
  <c r="U311" i="5"/>
  <c r="V311" i="5" s="1"/>
  <c r="T311" i="5"/>
  <c r="R311" i="5"/>
  <c r="AB310" i="5"/>
  <c r="AL310" i="5" s="1"/>
  <c r="AM310" i="5" s="1"/>
  <c r="L310" i="5"/>
  <c r="AE310" i="5" s="1"/>
  <c r="U310" i="5"/>
  <c r="V310" i="5" s="1"/>
  <c r="T310" i="5"/>
  <c r="R310" i="5"/>
  <c r="AB309" i="5"/>
  <c r="AL309" i="5" s="1"/>
  <c r="AM309" i="5" s="1"/>
  <c r="L309" i="5"/>
  <c r="AE309" i="5" s="1"/>
  <c r="U309" i="5"/>
  <c r="V309" i="5" s="1"/>
  <c r="T309" i="5"/>
  <c r="R309" i="5"/>
  <c r="AB308" i="5"/>
  <c r="AL308" i="5" s="1"/>
  <c r="AM308" i="5" s="1"/>
  <c r="L308" i="5"/>
  <c r="AE308" i="5" s="1"/>
  <c r="U308" i="5"/>
  <c r="V308" i="5" s="1"/>
  <c r="T308" i="5"/>
  <c r="R308" i="5"/>
  <c r="AB307" i="5"/>
  <c r="AL307" i="5" s="1"/>
  <c r="AM307" i="5" s="1"/>
  <c r="L307" i="5"/>
  <c r="AE307" i="5" s="1"/>
  <c r="U307" i="5"/>
  <c r="V307" i="5" s="1"/>
  <c r="T307" i="5"/>
  <c r="R307" i="5"/>
  <c r="AB306" i="5"/>
  <c r="AL306" i="5" s="1"/>
  <c r="AM306" i="5" s="1"/>
  <c r="L306" i="5"/>
  <c r="AE306" i="5" s="1"/>
  <c r="U306" i="5"/>
  <c r="V306" i="5" s="1"/>
  <c r="T306" i="5"/>
  <c r="R306" i="5"/>
  <c r="AB305" i="5"/>
  <c r="AL305" i="5" s="1"/>
  <c r="AM305" i="5" s="1"/>
  <c r="L305" i="5"/>
  <c r="AE305" i="5" s="1"/>
  <c r="U305" i="5"/>
  <c r="V305" i="5" s="1"/>
  <c r="T305" i="5"/>
  <c r="R305" i="5"/>
  <c r="AB304" i="5"/>
  <c r="AL304" i="5" s="1"/>
  <c r="AM304" i="5" s="1"/>
  <c r="L304" i="5"/>
  <c r="AE304" i="5" s="1"/>
  <c r="U304" i="5"/>
  <c r="V304" i="5" s="1"/>
  <c r="T304" i="5"/>
  <c r="R304" i="5"/>
  <c r="AB303" i="5"/>
  <c r="AL303" i="5" s="1"/>
  <c r="AM303" i="5" s="1"/>
  <c r="L303" i="5"/>
  <c r="AE303" i="5" s="1"/>
  <c r="U303" i="5"/>
  <c r="V303" i="5" s="1"/>
  <c r="T303" i="5"/>
  <c r="R303" i="5"/>
  <c r="AB302" i="5"/>
  <c r="AL302" i="5" s="1"/>
  <c r="AM302" i="5" s="1"/>
  <c r="L302" i="5"/>
  <c r="AE302" i="5" s="1"/>
  <c r="U302" i="5"/>
  <c r="V302" i="5" s="1"/>
  <c r="T302" i="5"/>
  <c r="R302" i="5"/>
  <c r="AB301" i="5"/>
  <c r="AL301" i="5" s="1"/>
  <c r="AM301" i="5" s="1"/>
  <c r="L301" i="5"/>
  <c r="AE301" i="5" s="1"/>
  <c r="U301" i="5"/>
  <c r="V301" i="5" s="1"/>
  <c r="T301" i="5"/>
  <c r="R301" i="5"/>
  <c r="AB300" i="5"/>
  <c r="AL300" i="5" s="1"/>
  <c r="AM300" i="5" s="1"/>
  <c r="L300" i="5"/>
  <c r="AE300" i="5" s="1"/>
  <c r="U300" i="5"/>
  <c r="V300" i="5" s="1"/>
  <c r="T300" i="5"/>
  <c r="R300" i="5"/>
  <c r="AB299" i="5"/>
  <c r="AL299" i="5" s="1"/>
  <c r="AM299" i="5" s="1"/>
  <c r="L299" i="5"/>
  <c r="AE299" i="5" s="1"/>
  <c r="U299" i="5"/>
  <c r="V299" i="5" s="1"/>
  <c r="T299" i="5"/>
  <c r="R299" i="5"/>
  <c r="AB298" i="5"/>
  <c r="AL298" i="5" s="1"/>
  <c r="AM298" i="5" s="1"/>
  <c r="L298" i="5"/>
  <c r="AE298" i="5" s="1"/>
  <c r="U298" i="5"/>
  <c r="V298" i="5" s="1"/>
  <c r="T298" i="5"/>
  <c r="R298" i="5"/>
  <c r="AB297" i="5"/>
  <c r="AL297" i="5" s="1"/>
  <c r="AM297" i="5" s="1"/>
  <c r="L297" i="5"/>
  <c r="AE297" i="5" s="1"/>
  <c r="U297" i="5"/>
  <c r="V297" i="5" s="1"/>
  <c r="T297" i="5"/>
  <c r="R297" i="5"/>
  <c r="AB296" i="5"/>
  <c r="AL296" i="5" s="1"/>
  <c r="AM296" i="5" s="1"/>
  <c r="L296" i="5"/>
  <c r="AE296" i="5" s="1"/>
  <c r="U296" i="5"/>
  <c r="V296" i="5" s="1"/>
  <c r="T296" i="5"/>
  <c r="R296" i="5"/>
  <c r="AB295" i="5"/>
  <c r="AL295" i="5" s="1"/>
  <c r="AM295" i="5" s="1"/>
  <c r="L295" i="5"/>
  <c r="AE295" i="5" s="1"/>
  <c r="U295" i="5"/>
  <c r="V295" i="5" s="1"/>
  <c r="T295" i="5"/>
  <c r="R295" i="5"/>
  <c r="AB294" i="5"/>
  <c r="AL294" i="5" s="1"/>
  <c r="AM294" i="5" s="1"/>
  <c r="L294" i="5"/>
  <c r="AE294" i="5" s="1"/>
  <c r="U294" i="5"/>
  <c r="V294" i="5" s="1"/>
  <c r="T294" i="5"/>
  <c r="R294" i="5"/>
  <c r="AB293" i="5"/>
  <c r="AL293" i="5" s="1"/>
  <c r="AM293" i="5" s="1"/>
  <c r="L293" i="5"/>
  <c r="AE293" i="5" s="1"/>
  <c r="U293" i="5"/>
  <c r="V293" i="5" s="1"/>
  <c r="T293" i="5"/>
  <c r="R293" i="5"/>
  <c r="AB292" i="5"/>
  <c r="AL292" i="5" s="1"/>
  <c r="AM292" i="5" s="1"/>
  <c r="L292" i="5"/>
  <c r="AE292" i="5" s="1"/>
  <c r="U292" i="5"/>
  <c r="V292" i="5" s="1"/>
  <c r="T292" i="5"/>
  <c r="R292" i="5"/>
  <c r="AB291" i="5"/>
  <c r="AL291" i="5" s="1"/>
  <c r="AM291" i="5" s="1"/>
  <c r="L291" i="5"/>
  <c r="AE291" i="5" s="1"/>
  <c r="U291" i="5"/>
  <c r="V291" i="5" s="1"/>
  <c r="T291" i="5"/>
  <c r="R291" i="5"/>
  <c r="AB290" i="5"/>
  <c r="AL290" i="5" s="1"/>
  <c r="AM290" i="5" s="1"/>
  <c r="L290" i="5"/>
  <c r="AE290" i="5" s="1"/>
  <c r="U290" i="5"/>
  <c r="V290" i="5" s="1"/>
  <c r="T290" i="5"/>
  <c r="R290" i="5"/>
  <c r="AB289" i="5"/>
  <c r="AL289" i="5" s="1"/>
  <c r="AM289" i="5" s="1"/>
  <c r="L289" i="5"/>
  <c r="AE289" i="5" s="1"/>
  <c r="U289" i="5"/>
  <c r="V289" i="5" s="1"/>
  <c r="T289" i="5"/>
  <c r="R289" i="5"/>
  <c r="AB288" i="5"/>
  <c r="AL288" i="5" s="1"/>
  <c r="AM288" i="5" s="1"/>
  <c r="L288" i="5"/>
  <c r="AE288" i="5" s="1"/>
  <c r="U288" i="5"/>
  <c r="V288" i="5" s="1"/>
  <c r="T288" i="5"/>
  <c r="R288" i="5"/>
  <c r="AB287" i="5"/>
  <c r="AL287" i="5" s="1"/>
  <c r="AM287" i="5" s="1"/>
  <c r="L287" i="5"/>
  <c r="AE287" i="5" s="1"/>
  <c r="U287" i="5"/>
  <c r="V287" i="5" s="1"/>
  <c r="T287" i="5"/>
  <c r="R287" i="5"/>
  <c r="AB286" i="5"/>
  <c r="AL286" i="5" s="1"/>
  <c r="AM286" i="5" s="1"/>
  <c r="L286" i="5"/>
  <c r="AE286" i="5" s="1"/>
  <c r="U286" i="5"/>
  <c r="V286" i="5" s="1"/>
  <c r="T286" i="5"/>
  <c r="R286" i="5"/>
  <c r="AB285" i="5"/>
  <c r="AL285" i="5" s="1"/>
  <c r="AM285" i="5" s="1"/>
  <c r="L285" i="5"/>
  <c r="AE285" i="5" s="1"/>
  <c r="U285" i="5"/>
  <c r="V285" i="5" s="1"/>
  <c r="T285" i="5"/>
  <c r="R285" i="5"/>
  <c r="AB284" i="5"/>
  <c r="AL284" i="5" s="1"/>
  <c r="AM284" i="5" s="1"/>
  <c r="L284" i="5"/>
  <c r="AE284" i="5" s="1"/>
  <c r="U284" i="5"/>
  <c r="V284" i="5" s="1"/>
  <c r="T284" i="5"/>
  <c r="R284" i="5"/>
  <c r="AB283" i="5"/>
  <c r="AL283" i="5" s="1"/>
  <c r="AM283" i="5" s="1"/>
  <c r="L283" i="5"/>
  <c r="AE283" i="5" s="1"/>
  <c r="U283" i="5"/>
  <c r="V283" i="5" s="1"/>
  <c r="T283" i="5"/>
  <c r="R283" i="5"/>
  <c r="AB282" i="5"/>
  <c r="AL282" i="5" s="1"/>
  <c r="AM282" i="5" s="1"/>
  <c r="L282" i="5"/>
  <c r="AE282" i="5" s="1"/>
  <c r="U282" i="5"/>
  <c r="V282" i="5" s="1"/>
  <c r="T282" i="5"/>
  <c r="R282" i="5"/>
  <c r="AB281" i="5"/>
  <c r="AL281" i="5" s="1"/>
  <c r="AM281" i="5" s="1"/>
  <c r="L281" i="5"/>
  <c r="AE281" i="5" s="1"/>
  <c r="U281" i="5"/>
  <c r="V281" i="5" s="1"/>
  <c r="T281" i="5"/>
  <c r="R281" i="5"/>
  <c r="AB280" i="5"/>
  <c r="AL280" i="5" s="1"/>
  <c r="AM280" i="5" s="1"/>
  <c r="L280" i="5"/>
  <c r="AE280" i="5"/>
  <c r="U280" i="5"/>
  <c r="V280" i="5" s="1"/>
  <c r="T280" i="5"/>
  <c r="R280" i="5"/>
  <c r="AB279" i="5"/>
  <c r="AL279" i="5" s="1"/>
  <c r="AM279" i="5" s="1"/>
  <c r="L279" i="5"/>
  <c r="AE279" i="5" s="1"/>
  <c r="U279" i="5"/>
  <c r="V279" i="5" s="1"/>
  <c r="T279" i="5"/>
  <c r="R279" i="5"/>
  <c r="AB278" i="5"/>
  <c r="AL278" i="5" s="1"/>
  <c r="AM278" i="5" s="1"/>
  <c r="L278" i="5"/>
  <c r="AE278" i="5" s="1"/>
  <c r="U278" i="5"/>
  <c r="V278" i="5"/>
  <c r="T278" i="5"/>
  <c r="R278" i="5"/>
  <c r="AB277" i="5"/>
  <c r="AL277" i="5"/>
  <c r="AM277" i="5" s="1"/>
  <c r="L277" i="5"/>
  <c r="AE277" i="5" s="1"/>
  <c r="U277" i="5"/>
  <c r="V277" i="5" s="1"/>
  <c r="T277" i="5"/>
  <c r="R277" i="5"/>
  <c r="AB276" i="5"/>
  <c r="AL276" i="5" s="1"/>
  <c r="AM276" i="5" s="1"/>
  <c r="L276" i="5"/>
  <c r="AE276" i="5" s="1"/>
  <c r="U276" i="5"/>
  <c r="V276" i="5" s="1"/>
  <c r="T276" i="5"/>
  <c r="R276" i="5"/>
  <c r="AB275" i="5"/>
  <c r="AL275" i="5" s="1"/>
  <c r="AM275" i="5" s="1"/>
  <c r="L275" i="5"/>
  <c r="AE275" i="5" s="1"/>
  <c r="U275" i="5"/>
  <c r="V275" i="5" s="1"/>
  <c r="T275" i="5"/>
  <c r="R275" i="5"/>
  <c r="AB274" i="5"/>
  <c r="AL274" i="5" s="1"/>
  <c r="AM274" i="5" s="1"/>
  <c r="L274" i="5"/>
  <c r="AE274" i="5" s="1"/>
  <c r="U274" i="5"/>
  <c r="V274" i="5" s="1"/>
  <c r="T274" i="5"/>
  <c r="R274" i="5"/>
  <c r="AB273" i="5"/>
  <c r="AL273" i="5" s="1"/>
  <c r="AM273" i="5" s="1"/>
  <c r="L273" i="5"/>
  <c r="AE273" i="5" s="1"/>
  <c r="U273" i="5"/>
  <c r="V273" i="5" s="1"/>
  <c r="T273" i="5"/>
  <c r="R273" i="5"/>
  <c r="AB272" i="5"/>
  <c r="AL272" i="5" s="1"/>
  <c r="AM272" i="5" s="1"/>
  <c r="L272" i="5"/>
  <c r="AE272" i="5" s="1"/>
  <c r="U272" i="5"/>
  <c r="V272" i="5" s="1"/>
  <c r="T272" i="5"/>
  <c r="R272" i="5"/>
  <c r="AB271" i="5"/>
  <c r="AL271" i="5" s="1"/>
  <c r="AM271" i="5" s="1"/>
  <c r="L271" i="5"/>
  <c r="AE271" i="5" s="1"/>
  <c r="U271" i="5"/>
  <c r="V271" i="5" s="1"/>
  <c r="T271" i="5"/>
  <c r="R271" i="5"/>
  <c r="AB270" i="5"/>
  <c r="AL270" i="5" s="1"/>
  <c r="AM270" i="5" s="1"/>
  <c r="L270" i="5"/>
  <c r="AE270" i="5" s="1"/>
  <c r="U270" i="5"/>
  <c r="V270" i="5" s="1"/>
  <c r="T270" i="5"/>
  <c r="R270" i="5"/>
  <c r="AB269" i="5"/>
  <c r="AL269" i="5" s="1"/>
  <c r="AM269" i="5" s="1"/>
  <c r="L269" i="5"/>
  <c r="AE269" i="5" s="1"/>
  <c r="U269" i="5"/>
  <c r="V269" i="5" s="1"/>
  <c r="T269" i="5"/>
  <c r="R269" i="5"/>
  <c r="AB268" i="5"/>
  <c r="AL268" i="5" s="1"/>
  <c r="AM268" i="5" s="1"/>
  <c r="L268" i="5"/>
  <c r="AE268" i="5" s="1"/>
  <c r="U268" i="5"/>
  <c r="V268" i="5" s="1"/>
  <c r="T268" i="5"/>
  <c r="R268" i="5"/>
  <c r="AB267" i="5"/>
  <c r="AL267" i="5" s="1"/>
  <c r="AM267" i="5" s="1"/>
  <c r="L267" i="5"/>
  <c r="AE267" i="5" s="1"/>
  <c r="U267" i="5"/>
  <c r="V267" i="5" s="1"/>
  <c r="T267" i="5"/>
  <c r="R267" i="5"/>
  <c r="AB266" i="5"/>
  <c r="AL266" i="5" s="1"/>
  <c r="AM266" i="5" s="1"/>
  <c r="L266" i="5"/>
  <c r="AE266" i="5" s="1"/>
  <c r="U266" i="5"/>
  <c r="V266" i="5" s="1"/>
  <c r="T266" i="5"/>
  <c r="R266" i="5"/>
  <c r="AB265" i="5"/>
  <c r="AL265" i="5" s="1"/>
  <c r="AM265" i="5" s="1"/>
  <c r="L265" i="5"/>
  <c r="AE265" i="5" s="1"/>
  <c r="U265" i="5"/>
  <c r="V265" i="5" s="1"/>
  <c r="T265" i="5"/>
  <c r="R265" i="5"/>
  <c r="AB264" i="5"/>
  <c r="AL264" i="5" s="1"/>
  <c r="AM264" i="5" s="1"/>
  <c r="L264" i="5"/>
  <c r="AE264" i="5" s="1"/>
  <c r="U264" i="5"/>
  <c r="V264" i="5" s="1"/>
  <c r="T264" i="5"/>
  <c r="R264" i="5"/>
  <c r="AB263" i="5"/>
  <c r="AL263" i="5" s="1"/>
  <c r="AM263" i="5" s="1"/>
  <c r="L263" i="5"/>
  <c r="AE263" i="5" s="1"/>
  <c r="U263" i="5"/>
  <c r="V263" i="5" s="1"/>
  <c r="T263" i="5"/>
  <c r="R263" i="5"/>
  <c r="AB262" i="5"/>
  <c r="AL262" i="5" s="1"/>
  <c r="AM262" i="5" s="1"/>
  <c r="L262" i="5"/>
  <c r="AE262" i="5" s="1"/>
  <c r="U262" i="5"/>
  <c r="V262" i="5" s="1"/>
  <c r="T262" i="5"/>
  <c r="R262" i="5"/>
  <c r="AB261" i="5"/>
  <c r="AL261" i="5" s="1"/>
  <c r="AM261" i="5" s="1"/>
  <c r="L261" i="5"/>
  <c r="AE261" i="5" s="1"/>
  <c r="U261" i="5"/>
  <c r="V261" i="5" s="1"/>
  <c r="T261" i="5"/>
  <c r="R261" i="5"/>
  <c r="AB260" i="5"/>
  <c r="AL260" i="5" s="1"/>
  <c r="AM260" i="5" s="1"/>
  <c r="L260" i="5"/>
  <c r="AE260" i="5" s="1"/>
  <c r="U260" i="5"/>
  <c r="V260" i="5" s="1"/>
  <c r="T260" i="5"/>
  <c r="R260" i="5"/>
  <c r="AB259" i="5"/>
  <c r="AL259" i="5" s="1"/>
  <c r="AM259" i="5" s="1"/>
  <c r="L259" i="5"/>
  <c r="AE259" i="5" s="1"/>
  <c r="U259" i="5"/>
  <c r="V259" i="5" s="1"/>
  <c r="T259" i="5"/>
  <c r="R259" i="5"/>
  <c r="AB258" i="5"/>
  <c r="AL258" i="5" s="1"/>
  <c r="AM258" i="5" s="1"/>
  <c r="L258" i="5"/>
  <c r="AE258" i="5" s="1"/>
  <c r="U258" i="5"/>
  <c r="V258" i="5" s="1"/>
  <c r="T258" i="5"/>
  <c r="R258" i="5"/>
  <c r="AB257" i="5"/>
  <c r="AL257" i="5" s="1"/>
  <c r="AM257" i="5" s="1"/>
  <c r="L257" i="5"/>
  <c r="AE257" i="5" s="1"/>
  <c r="U257" i="5"/>
  <c r="V257" i="5" s="1"/>
  <c r="T257" i="5"/>
  <c r="R257" i="5"/>
  <c r="AB256" i="5"/>
  <c r="AL256" i="5" s="1"/>
  <c r="AM256" i="5" s="1"/>
  <c r="L256" i="5"/>
  <c r="AE256" i="5" s="1"/>
  <c r="U256" i="5"/>
  <c r="V256" i="5" s="1"/>
  <c r="T256" i="5"/>
  <c r="R256" i="5"/>
  <c r="AB255" i="5"/>
  <c r="AL255" i="5" s="1"/>
  <c r="AM255" i="5" s="1"/>
  <c r="L255" i="5"/>
  <c r="AE255" i="5" s="1"/>
  <c r="U255" i="5"/>
  <c r="V255" i="5" s="1"/>
  <c r="T255" i="5"/>
  <c r="R255" i="5"/>
  <c r="AB254" i="5"/>
  <c r="AL254" i="5" s="1"/>
  <c r="AM254" i="5" s="1"/>
  <c r="L254" i="5"/>
  <c r="AE254" i="5" s="1"/>
  <c r="U254" i="5"/>
  <c r="V254" i="5" s="1"/>
  <c r="T254" i="5"/>
  <c r="R254" i="5"/>
  <c r="AB253" i="5"/>
  <c r="AL253" i="5" s="1"/>
  <c r="AM253" i="5" s="1"/>
  <c r="L253" i="5"/>
  <c r="AE253" i="5" s="1"/>
  <c r="U253" i="5"/>
  <c r="V253" i="5" s="1"/>
  <c r="T253" i="5"/>
  <c r="R253" i="5"/>
  <c r="AB252" i="5"/>
  <c r="AL252" i="5" s="1"/>
  <c r="AM252" i="5" s="1"/>
  <c r="L252" i="5"/>
  <c r="AE252" i="5" s="1"/>
  <c r="U252" i="5"/>
  <c r="V252" i="5" s="1"/>
  <c r="T252" i="5"/>
  <c r="R252" i="5"/>
  <c r="AB251" i="5"/>
  <c r="AL251" i="5" s="1"/>
  <c r="AM251" i="5" s="1"/>
  <c r="L251" i="5"/>
  <c r="AE251" i="5" s="1"/>
  <c r="U251" i="5"/>
  <c r="V251" i="5" s="1"/>
  <c r="T251" i="5"/>
  <c r="R251" i="5"/>
  <c r="AB250" i="5"/>
  <c r="AL250" i="5" s="1"/>
  <c r="AM250" i="5" s="1"/>
  <c r="L250" i="5"/>
  <c r="AE250" i="5" s="1"/>
  <c r="U250" i="5"/>
  <c r="V250" i="5" s="1"/>
  <c r="T250" i="5"/>
  <c r="R250" i="5"/>
  <c r="AB249" i="5"/>
  <c r="AL249" i="5" s="1"/>
  <c r="AM249" i="5" s="1"/>
  <c r="L249" i="5"/>
  <c r="AE249" i="5" s="1"/>
  <c r="U249" i="5"/>
  <c r="V249" i="5" s="1"/>
  <c r="T249" i="5"/>
  <c r="R249" i="5"/>
  <c r="AB248" i="5"/>
  <c r="AL248" i="5" s="1"/>
  <c r="AM248" i="5" s="1"/>
  <c r="L248" i="5"/>
  <c r="AE248" i="5" s="1"/>
  <c r="U248" i="5"/>
  <c r="V248" i="5" s="1"/>
  <c r="T248" i="5"/>
  <c r="R248" i="5"/>
  <c r="AB247" i="5"/>
  <c r="AL247" i="5" s="1"/>
  <c r="AM247" i="5" s="1"/>
  <c r="L247" i="5"/>
  <c r="AE247" i="5" s="1"/>
  <c r="U247" i="5"/>
  <c r="V247" i="5" s="1"/>
  <c r="T247" i="5"/>
  <c r="R247" i="5"/>
  <c r="AB246" i="5"/>
  <c r="AL246" i="5" s="1"/>
  <c r="AM246" i="5" s="1"/>
  <c r="L246" i="5"/>
  <c r="AE246" i="5"/>
  <c r="U246" i="5"/>
  <c r="V246" i="5" s="1"/>
  <c r="T246" i="5"/>
  <c r="R246" i="5"/>
  <c r="AB245" i="5"/>
  <c r="AL245" i="5" s="1"/>
  <c r="AM245" i="5" s="1"/>
  <c r="L245" i="5"/>
  <c r="AE245" i="5" s="1"/>
  <c r="U245" i="5"/>
  <c r="V245" i="5" s="1"/>
  <c r="T245" i="5"/>
  <c r="R245" i="5"/>
  <c r="AB244" i="5"/>
  <c r="AL244" i="5" s="1"/>
  <c r="AM244" i="5" s="1"/>
  <c r="L244" i="5"/>
  <c r="AE244" i="5" s="1"/>
  <c r="U244" i="5"/>
  <c r="V244" i="5" s="1"/>
  <c r="T244" i="5"/>
  <c r="R244" i="5"/>
  <c r="AB243" i="5"/>
  <c r="AL243" i="5" s="1"/>
  <c r="AM243" i="5" s="1"/>
  <c r="L243" i="5"/>
  <c r="AE243" i="5" s="1"/>
  <c r="U243" i="5"/>
  <c r="V243" i="5" s="1"/>
  <c r="T243" i="5"/>
  <c r="R243" i="5"/>
  <c r="AB242" i="5"/>
  <c r="AL242" i="5" s="1"/>
  <c r="AM242" i="5" s="1"/>
  <c r="L242" i="5"/>
  <c r="AE242" i="5" s="1"/>
  <c r="U242" i="5"/>
  <c r="V242" i="5" s="1"/>
  <c r="T242" i="5"/>
  <c r="R242" i="5"/>
  <c r="AB241" i="5"/>
  <c r="AL241" i="5" s="1"/>
  <c r="AM241" i="5" s="1"/>
  <c r="L241" i="5"/>
  <c r="AE241" i="5" s="1"/>
  <c r="U241" i="5"/>
  <c r="V241" i="5" s="1"/>
  <c r="T241" i="5"/>
  <c r="R241" i="5"/>
  <c r="AB240" i="5"/>
  <c r="AL240" i="5" s="1"/>
  <c r="AM240" i="5" s="1"/>
  <c r="L240" i="5"/>
  <c r="AE240" i="5" s="1"/>
  <c r="U240" i="5"/>
  <c r="V240" i="5" s="1"/>
  <c r="T240" i="5"/>
  <c r="R240" i="5"/>
  <c r="AB239" i="5"/>
  <c r="AL239" i="5" s="1"/>
  <c r="AM239" i="5" s="1"/>
  <c r="L239" i="5"/>
  <c r="AE239" i="5" s="1"/>
  <c r="U239" i="5"/>
  <c r="V239" i="5" s="1"/>
  <c r="T239" i="5"/>
  <c r="R239" i="5"/>
  <c r="AB238" i="5"/>
  <c r="AL238" i="5" s="1"/>
  <c r="AM238" i="5" s="1"/>
  <c r="L238" i="5"/>
  <c r="AE238" i="5"/>
  <c r="U238" i="5"/>
  <c r="V238" i="5" s="1"/>
  <c r="T238" i="5"/>
  <c r="R238" i="5"/>
  <c r="AB237" i="5"/>
  <c r="AL237" i="5" s="1"/>
  <c r="AM237" i="5" s="1"/>
  <c r="L237" i="5"/>
  <c r="AE237" i="5" s="1"/>
  <c r="U237" i="5"/>
  <c r="V237" i="5" s="1"/>
  <c r="T237" i="5"/>
  <c r="R237" i="5"/>
  <c r="AB236" i="5"/>
  <c r="AL236" i="5" s="1"/>
  <c r="AM236" i="5" s="1"/>
  <c r="L236" i="5"/>
  <c r="AE236" i="5" s="1"/>
  <c r="U236" i="5"/>
  <c r="V236" i="5" s="1"/>
  <c r="T236" i="5"/>
  <c r="R236" i="5"/>
  <c r="AB235" i="5"/>
  <c r="AL235" i="5" s="1"/>
  <c r="AM235" i="5" s="1"/>
  <c r="L235" i="5"/>
  <c r="AE235" i="5" s="1"/>
  <c r="U235" i="5"/>
  <c r="V235" i="5" s="1"/>
  <c r="T235" i="5"/>
  <c r="R235" i="5"/>
  <c r="AB234" i="5"/>
  <c r="AL234" i="5" s="1"/>
  <c r="AM234" i="5" s="1"/>
  <c r="L234" i="5"/>
  <c r="AE234" i="5" s="1"/>
  <c r="U234" i="5"/>
  <c r="V234" i="5" s="1"/>
  <c r="T234" i="5"/>
  <c r="R234" i="5"/>
  <c r="AB233" i="5"/>
  <c r="AL233" i="5" s="1"/>
  <c r="AM233" i="5" s="1"/>
  <c r="L233" i="5"/>
  <c r="AE233" i="5" s="1"/>
  <c r="U233" i="5"/>
  <c r="V233" i="5" s="1"/>
  <c r="T233" i="5"/>
  <c r="R233" i="5"/>
  <c r="AB232" i="5"/>
  <c r="AL232" i="5" s="1"/>
  <c r="AM232" i="5" s="1"/>
  <c r="L232" i="5"/>
  <c r="AE232" i="5" s="1"/>
  <c r="U232" i="5"/>
  <c r="V232" i="5" s="1"/>
  <c r="T232" i="5"/>
  <c r="R232" i="5"/>
  <c r="AB231" i="5"/>
  <c r="AL231" i="5" s="1"/>
  <c r="AM231" i="5" s="1"/>
  <c r="L231" i="5"/>
  <c r="AE231" i="5" s="1"/>
  <c r="U231" i="5"/>
  <c r="V231" i="5" s="1"/>
  <c r="T231" i="5"/>
  <c r="R231" i="5"/>
  <c r="AB230" i="5"/>
  <c r="AL230" i="5" s="1"/>
  <c r="AM230" i="5" s="1"/>
  <c r="L230" i="5"/>
  <c r="AE230" i="5" s="1"/>
  <c r="U230" i="5"/>
  <c r="V230" i="5" s="1"/>
  <c r="T230" i="5"/>
  <c r="R230" i="5"/>
  <c r="AB229" i="5"/>
  <c r="AL229" i="5" s="1"/>
  <c r="AM229" i="5" s="1"/>
  <c r="L229" i="5"/>
  <c r="AE229" i="5" s="1"/>
  <c r="U229" i="5"/>
  <c r="V229" i="5" s="1"/>
  <c r="T229" i="5"/>
  <c r="R229" i="5"/>
  <c r="AB228" i="5"/>
  <c r="AL228" i="5" s="1"/>
  <c r="AM228" i="5" s="1"/>
  <c r="L228" i="5"/>
  <c r="AE228" i="5"/>
  <c r="U228" i="5"/>
  <c r="V228" i="5" s="1"/>
  <c r="T228" i="5"/>
  <c r="R228" i="5"/>
  <c r="AB227" i="5"/>
  <c r="AL227" i="5" s="1"/>
  <c r="AM227" i="5" s="1"/>
  <c r="L227" i="5"/>
  <c r="AE227" i="5" s="1"/>
  <c r="U227" i="5"/>
  <c r="V227" i="5" s="1"/>
  <c r="T227" i="5"/>
  <c r="R227" i="5"/>
  <c r="AB226" i="5"/>
  <c r="AL226" i="5" s="1"/>
  <c r="AM226" i="5" s="1"/>
  <c r="L226" i="5"/>
  <c r="AE226" i="5" s="1"/>
  <c r="U226" i="5"/>
  <c r="V226" i="5"/>
  <c r="T226" i="5"/>
  <c r="R226" i="5"/>
  <c r="AB225" i="5"/>
  <c r="AL225" i="5"/>
  <c r="AM225" i="5" s="1"/>
  <c r="L225" i="5"/>
  <c r="AE225" i="5" s="1"/>
  <c r="U225" i="5"/>
  <c r="V225" i="5" s="1"/>
  <c r="T225" i="5"/>
  <c r="R225" i="5"/>
  <c r="AB224" i="5"/>
  <c r="AL224" i="5" s="1"/>
  <c r="AM224" i="5" s="1"/>
  <c r="L224" i="5"/>
  <c r="AE224" i="5" s="1"/>
  <c r="U224" i="5"/>
  <c r="V224" i="5"/>
  <c r="T224" i="5"/>
  <c r="R224" i="5"/>
  <c r="AB223" i="5"/>
  <c r="AL223" i="5"/>
  <c r="AM223" i="5" s="1"/>
  <c r="L223" i="5"/>
  <c r="AE223" i="5" s="1"/>
  <c r="U223" i="5"/>
  <c r="V223" i="5" s="1"/>
  <c r="T223" i="5"/>
  <c r="R223" i="5"/>
  <c r="AB222" i="5"/>
  <c r="AL222" i="5" s="1"/>
  <c r="AM222" i="5" s="1"/>
  <c r="L222" i="5"/>
  <c r="AE222" i="5" s="1"/>
  <c r="U222" i="5"/>
  <c r="V222" i="5" s="1"/>
  <c r="T222" i="5"/>
  <c r="R222" i="5"/>
  <c r="AB221" i="5"/>
  <c r="AL221" i="5" s="1"/>
  <c r="AM221" i="5" s="1"/>
  <c r="L221" i="5"/>
  <c r="AE221" i="5" s="1"/>
  <c r="U221" i="5"/>
  <c r="V221" i="5" s="1"/>
  <c r="T221" i="5"/>
  <c r="R221" i="5"/>
  <c r="AB220" i="5"/>
  <c r="AL220" i="5" s="1"/>
  <c r="AM220" i="5" s="1"/>
  <c r="L220" i="5"/>
  <c r="AE220" i="5" s="1"/>
  <c r="U220" i="5"/>
  <c r="V220" i="5" s="1"/>
  <c r="T220" i="5"/>
  <c r="R220" i="5"/>
  <c r="AB219" i="5"/>
  <c r="AL219" i="5" s="1"/>
  <c r="AM219" i="5" s="1"/>
  <c r="L219" i="5"/>
  <c r="AE219" i="5" s="1"/>
  <c r="U219" i="5"/>
  <c r="V219" i="5" s="1"/>
  <c r="T219" i="5"/>
  <c r="R219" i="5"/>
  <c r="AB218" i="5"/>
  <c r="AL218" i="5" s="1"/>
  <c r="AM218" i="5" s="1"/>
  <c r="L218" i="5"/>
  <c r="AE218" i="5" s="1"/>
  <c r="U218" i="5"/>
  <c r="V218" i="5" s="1"/>
  <c r="T218" i="5"/>
  <c r="R218" i="5"/>
  <c r="AB217" i="5"/>
  <c r="AL217" i="5" s="1"/>
  <c r="AM217" i="5" s="1"/>
  <c r="L217" i="5"/>
  <c r="AE217" i="5" s="1"/>
  <c r="U217" i="5"/>
  <c r="V217" i="5" s="1"/>
  <c r="T217" i="5"/>
  <c r="R217" i="5"/>
  <c r="AB216" i="5"/>
  <c r="AL216" i="5" s="1"/>
  <c r="AM216" i="5" s="1"/>
  <c r="L216" i="5"/>
  <c r="AE216" i="5" s="1"/>
  <c r="U216" i="5"/>
  <c r="V216" i="5" s="1"/>
  <c r="T216" i="5"/>
  <c r="R216" i="5"/>
  <c r="AB215" i="5"/>
  <c r="AL215" i="5" s="1"/>
  <c r="AM215" i="5" s="1"/>
  <c r="L215" i="5"/>
  <c r="AE215" i="5" s="1"/>
  <c r="U215" i="5"/>
  <c r="V215" i="5" s="1"/>
  <c r="T215" i="5"/>
  <c r="R215" i="5"/>
  <c r="AB214" i="5"/>
  <c r="AL214" i="5" s="1"/>
  <c r="AM214" i="5" s="1"/>
  <c r="L214" i="5"/>
  <c r="AE214" i="5" s="1"/>
  <c r="U214" i="5"/>
  <c r="V214" i="5" s="1"/>
  <c r="T214" i="5"/>
  <c r="R214" i="5"/>
  <c r="AB213" i="5"/>
  <c r="AL213" i="5" s="1"/>
  <c r="AM213" i="5" s="1"/>
  <c r="L213" i="5"/>
  <c r="AE213" i="5" s="1"/>
  <c r="U213" i="5"/>
  <c r="V213" i="5" s="1"/>
  <c r="T213" i="5"/>
  <c r="R213" i="5"/>
  <c r="AB212" i="5"/>
  <c r="AL212" i="5" s="1"/>
  <c r="AM212" i="5" s="1"/>
  <c r="L212" i="5"/>
  <c r="AE212" i="5" s="1"/>
  <c r="U212" i="5"/>
  <c r="V212" i="5" s="1"/>
  <c r="T212" i="5"/>
  <c r="R212" i="5"/>
  <c r="AB211" i="5"/>
  <c r="AL211" i="5" s="1"/>
  <c r="AM211" i="5" s="1"/>
  <c r="L211" i="5"/>
  <c r="AE211" i="5" s="1"/>
  <c r="U211" i="5"/>
  <c r="V211" i="5" s="1"/>
  <c r="T211" i="5"/>
  <c r="R211" i="5"/>
  <c r="AB210" i="5"/>
  <c r="AL210" i="5" s="1"/>
  <c r="AM210" i="5" s="1"/>
  <c r="L210" i="5"/>
  <c r="AE210" i="5" s="1"/>
  <c r="U210" i="5"/>
  <c r="V210" i="5" s="1"/>
  <c r="T210" i="5"/>
  <c r="R210" i="5"/>
  <c r="AB209" i="5"/>
  <c r="AL209" i="5" s="1"/>
  <c r="AM209" i="5" s="1"/>
  <c r="L209" i="5"/>
  <c r="AE209" i="5" s="1"/>
  <c r="U209" i="5"/>
  <c r="V209" i="5" s="1"/>
  <c r="T209" i="5"/>
  <c r="R209" i="5"/>
  <c r="AB208" i="5"/>
  <c r="AL208" i="5" s="1"/>
  <c r="AM208" i="5" s="1"/>
  <c r="L208" i="5"/>
  <c r="AE208" i="5" s="1"/>
  <c r="U208" i="5"/>
  <c r="V208" i="5" s="1"/>
  <c r="T208" i="5"/>
  <c r="R208" i="5"/>
  <c r="AB207" i="5"/>
  <c r="AL207" i="5" s="1"/>
  <c r="AM207" i="5" s="1"/>
  <c r="L207" i="5"/>
  <c r="AE207" i="5" s="1"/>
  <c r="U207" i="5"/>
  <c r="V207" i="5" s="1"/>
  <c r="T207" i="5"/>
  <c r="R207" i="5"/>
  <c r="AB206" i="5"/>
  <c r="AL206" i="5" s="1"/>
  <c r="AM206" i="5"/>
  <c r="L206" i="5"/>
  <c r="AE206" i="5" s="1"/>
  <c r="U206" i="5"/>
  <c r="V206" i="5"/>
  <c r="T206" i="5"/>
  <c r="R206" i="5"/>
  <c r="AB205" i="5"/>
  <c r="AL205" i="5"/>
  <c r="AM205" i="5" s="1"/>
  <c r="L205" i="5"/>
  <c r="AE205" i="5" s="1"/>
  <c r="U205" i="5"/>
  <c r="V205" i="5" s="1"/>
  <c r="T205" i="5"/>
  <c r="R205" i="5"/>
  <c r="AB204" i="5"/>
  <c r="AL204" i="5" s="1"/>
  <c r="AM204" i="5" s="1"/>
  <c r="L204" i="5"/>
  <c r="AE204" i="5" s="1"/>
  <c r="U204" i="5"/>
  <c r="V204" i="5" s="1"/>
  <c r="T204" i="5"/>
  <c r="R204" i="5"/>
  <c r="AB203" i="5"/>
  <c r="AL203" i="5" s="1"/>
  <c r="AM203" i="5" s="1"/>
  <c r="L203" i="5"/>
  <c r="AE203" i="5" s="1"/>
  <c r="U203" i="5"/>
  <c r="V203" i="5" s="1"/>
  <c r="T203" i="5"/>
  <c r="R203" i="5"/>
  <c r="AB202" i="5"/>
  <c r="AL202" i="5" s="1"/>
  <c r="AM202" i="5" s="1"/>
  <c r="L202" i="5"/>
  <c r="AE202" i="5" s="1"/>
  <c r="U202" i="5"/>
  <c r="V202" i="5" s="1"/>
  <c r="T202" i="5"/>
  <c r="R202" i="5"/>
  <c r="AB201" i="5"/>
  <c r="AL201" i="5" s="1"/>
  <c r="AM201" i="5" s="1"/>
  <c r="L201" i="5"/>
  <c r="AE201" i="5" s="1"/>
  <c r="U201" i="5"/>
  <c r="V201" i="5" s="1"/>
  <c r="T201" i="5"/>
  <c r="R201" i="5"/>
  <c r="AB200" i="5"/>
  <c r="AL200" i="5" s="1"/>
  <c r="AM200" i="5" s="1"/>
  <c r="L200" i="5"/>
  <c r="AE200" i="5" s="1"/>
  <c r="U200" i="5"/>
  <c r="V200" i="5"/>
  <c r="T200" i="5"/>
  <c r="R200" i="5"/>
  <c r="AB199" i="5"/>
  <c r="AL199" i="5"/>
  <c r="AM199" i="5" s="1"/>
  <c r="L199" i="5"/>
  <c r="AE199" i="5" s="1"/>
  <c r="U199" i="5"/>
  <c r="V199" i="5" s="1"/>
  <c r="T199" i="5"/>
  <c r="R199" i="5"/>
  <c r="AB198" i="5"/>
  <c r="AL198" i="5" s="1"/>
  <c r="AM198" i="5" s="1"/>
  <c r="L198" i="5"/>
  <c r="AE198" i="5" s="1"/>
  <c r="U198" i="5"/>
  <c r="V198" i="5" s="1"/>
  <c r="T198" i="5"/>
  <c r="R198" i="5"/>
  <c r="AB197" i="5"/>
  <c r="AL197" i="5" s="1"/>
  <c r="AM197" i="5" s="1"/>
  <c r="L197" i="5"/>
  <c r="AE197" i="5" s="1"/>
  <c r="U197" i="5"/>
  <c r="V197" i="5" s="1"/>
  <c r="T197" i="5"/>
  <c r="R197" i="5"/>
  <c r="AB196" i="5"/>
  <c r="AL196" i="5" s="1"/>
  <c r="AM196" i="5" s="1"/>
  <c r="L196" i="5"/>
  <c r="AE196" i="5" s="1"/>
  <c r="U196" i="5"/>
  <c r="V196" i="5" s="1"/>
  <c r="T196" i="5"/>
  <c r="R196" i="5"/>
  <c r="AB195" i="5"/>
  <c r="AL195" i="5" s="1"/>
  <c r="AM195" i="5" s="1"/>
  <c r="L195" i="5"/>
  <c r="AE195" i="5" s="1"/>
  <c r="U195" i="5"/>
  <c r="V195" i="5" s="1"/>
  <c r="T195" i="5"/>
  <c r="R195" i="5"/>
  <c r="AB194" i="5"/>
  <c r="AL194" i="5" s="1"/>
  <c r="AM194" i="5" s="1"/>
  <c r="L194" i="5"/>
  <c r="AE194" i="5" s="1"/>
  <c r="U194" i="5"/>
  <c r="V194" i="5" s="1"/>
  <c r="T194" i="5"/>
  <c r="R194" i="5"/>
  <c r="AB193" i="5"/>
  <c r="AL193" i="5" s="1"/>
  <c r="AM193" i="5" s="1"/>
  <c r="L193" i="5"/>
  <c r="AE193" i="5" s="1"/>
  <c r="U193" i="5"/>
  <c r="V193" i="5" s="1"/>
  <c r="T193" i="5"/>
  <c r="R193" i="5"/>
  <c r="AB192" i="5"/>
  <c r="AL192" i="5" s="1"/>
  <c r="AM192" i="5" s="1"/>
  <c r="L192" i="5"/>
  <c r="AE192" i="5" s="1"/>
  <c r="U192" i="5"/>
  <c r="V192" i="5" s="1"/>
  <c r="T192" i="5"/>
  <c r="R192" i="5"/>
  <c r="AB191" i="5"/>
  <c r="AL191" i="5" s="1"/>
  <c r="AM191" i="5" s="1"/>
  <c r="L191" i="5"/>
  <c r="AE191" i="5" s="1"/>
  <c r="U191" i="5"/>
  <c r="V191" i="5" s="1"/>
  <c r="T191" i="5"/>
  <c r="R191" i="5"/>
  <c r="AB190" i="5"/>
  <c r="AL190" i="5" s="1"/>
  <c r="AM190" i="5" s="1"/>
  <c r="L190" i="5"/>
  <c r="AE190" i="5" s="1"/>
  <c r="U190" i="5"/>
  <c r="V190" i="5" s="1"/>
  <c r="T190" i="5"/>
  <c r="R190" i="5"/>
  <c r="AB189" i="5"/>
  <c r="AL189" i="5" s="1"/>
  <c r="AM189" i="5" s="1"/>
  <c r="L189" i="5"/>
  <c r="AE189" i="5" s="1"/>
  <c r="U189" i="5"/>
  <c r="V189" i="5" s="1"/>
  <c r="T189" i="5"/>
  <c r="R189" i="5"/>
  <c r="AB188" i="5"/>
  <c r="AL188" i="5" s="1"/>
  <c r="AM188" i="5" s="1"/>
  <c r="L188" i="5"/>
  <c r="AE188" i="5" s="1"/>
  <c r="U188" i="5"/>
  <c r="V188" i="5" s="1"/>
  <c r="T188" i="5"/>
  <c r="R188" i="5"/>
  <c r="AB187" i="5"/>
  <c r="AL187" i="5" s="1"/>
  <c r="AM187" i="5" s="1"/>
  <c r="L187" i="5"/>
  <c r="AE187" i="5" s="1"/>
  <c r="U187" i="5"/>
  <c r="V187" i="5" s="1"/>
  <c r="T187" i="5"/>
  <c r="R187" i="5"/>
  <c r="AB186" i="5"/>
  <c r="AL186" i="5" s="1"/>
  <c r="AM186" i="5" s="1"/>
  <c r="L186" i="5"/>
  <c r="AE186" i="5" s="1"/>
  <c r="U186" i="5"/>
  <c r="V186" i="5" s="1"/>
  <c r="T186" i="5"/>
  <c r="R186" i="5"/>
  <c r="AB185" i="5"/>
  <c r="AL185" i="5" s="1"/>
  <c r="AM185" i="5" s="1"/>
  <c r="L185" i="5"/>
  <c r="AE185" i="5" s="1"/>
  <c r="U185" i="5"/>
  <c r="V185" i="5" s="1"/>
  <c r="T185" i="5"/>
  <c r="R185" i="5"/>
  <c r="AB184" i="5"/>
  <c r="AL184" i="5" s="1"/>
  <c r="AM184" i="5" s="1"/>
  <c r="L184" i="5"/>
  <c r="AE184" i="5"/>
  <c r="U184" i="5"/>
  <c r="V184" i="5" s="1"/>
  <c r="T184" i="5"/>
  <c r="R184" i="5"/>
  <c r="AB183" i="5"/>
  <c r="AL183" i="5" s="1"/>
  <c r="AM183" i="5" s="1"/>
  <c r="L183" i="5"/>
  <c r="AE183" i="5" s="1"/>
  <c r="U183" i="5"/>
  <c r="V183" i="5" s="1"/>
  <c r="T183" i="5"/>
  <c r="R183" i="5"/>
  <c r="AB182" i="5"/>
  <c r="AL182" i="5" s="1"/>
  <c r="AM182" i="5" s="1"/>
  <c r="L182" i="5"/>
  <c r="AE182" i="5" s="1"/>
  <c r="U182" i="5"/>
  <c r="V182" i="5" s="1"/>
  <c r="T182" i="5"/>
  <c r="R182" i="5"/>
  <c r="AB181" i="5"/>
  <c r="AL181" i="5" s="1"/>
  <c r="AM181" i="5" s="1"/>
  <c r="L181" i="5"/>
  <c r="AE181" i="5" s="1"/>
  <c r="U181" i="5"/>
  <c r="V181" i="5" s="1"/>
  <c r="T181" i="5"/>
  <c r="R181" i="5"/>
  <c r="AB180" i="5"/>
  <c r="AL180" i="5" s="1"/>
  <c r="AM180" i="5" s="1"/>
  <c r="L180" i="5"/>
  <c r="AE180" i="5" s="1"/>
  <c r="U180" i="5"/>
  <c r="V180" i="5" s="1"/>
  <c r="T180" i="5"/>
  <c r="R180" i="5"/>
  <c r="AB179" i="5"/>
  <c r="AL179" i="5" s="1"/>
  <c r="AM179" i="5" s="1"/>
  <c r="L179" i="5"/>
  <c r="AE179" i="5" s="1"/>
  <c r="U179" i="5"/>
  <c r="V179" i="5" s="1"/>
  <c r="T179" i="5"/>
  <c r="R179" i="5"/>
  <c r="AB178" i="5"/>
  <c r="AL178" i="5" s="1"/>
  <c r="AM178" i="5" s="1"/>
  <c r="L178" i="5"/>
  <c r="AE178" i="5" s="1"/>
  <c r="U178" i="5"/>
  <c r="V178" i="5" s="1"/>
  <c r="T178" i="5"/>
  <c r="R178" i="5"/>
  <c r="AB177" i="5"/>
  <c r="AL177" i="5" s="1"/>
  <c r="AM177" i="5" s="1"/>
  <c r="L177" i="5"/>
  <c r="AE177" i="5" s="1"/>
  <c r="U177" i="5"/>
  <c r="V177" i="5" s="1"/>
  <c r="T177" i="5"/>
  <c r="R177" i="5"/>
  <c r="AB176" i="5"/>
  <c r="AL176" i="5" s="1"/>
  <c r="AM176" i="5" s="1"/>
  <c r="L176" i="5"/>
  <c r="AE176" i="5"/>
  <c r="U176" i="5"/>
  <c r="V176" i="5" s="1"/>
  <c r="T176" i="5"/>
  <c r="R176" i="5"/>
  <c r="AB175" i="5"/>
  <c r="AL175" i="5" s="1"/>
  <c r="AM175" i="5" s="1"/>
  <c r="L175" i="5"/>
  <c r="AE175" i="5" s="1"/>
  <c r="U175" i="5"/>
  <c r="V175" i="5" s="1"/>
  <c r="T175" i="5"/>
  <c r="R175" i="5"/>
  <c r="AB174" i="5"/>
  <c r="AL174" i="5" s="1"/>
  <c r="AM174" i="5" s="1"/>
  <c r="L174" i="5"/>
  <c r="AE174" i="5" s="1"/>
  <c r="U174" i="5"/>
  <c r="V174" i="5" s="1"/>
  <c r="T174" i="5"/>
  <c r="R174" i="5"/>
  <c r="AY173" i="5"/>
  <c r="AX173" i="5"/>
  <c r="AB173" i="5"/>
  <c r="AL173" i="5" s="1"/>
  <c r="AM173" i="5" s="1"/>
  <c r="L173" i="5"/>
  <c r="AE173" i="5" s="1"/>
  <c r="S173" i="5"/>
  <c r="U173" i="5" s="1"/>
  <c r="V173" i="5" s="1"/>
  <c r="Q173" i="5"/>
  <c r="R173" i="5" s="1"/>
  <c r="AB172" i="5"/>
  <c r="AL172" i="5" s="1"/>
  <c r="AM172" i="5" s="1"/>
  <c r="L172" i="5"/>
  <c r="AE172" i="5" s="1"/>
  <c r="U172" i="5"/>
  <c r="V172" i="5" s="1"/>
  <c r="T172" i="5"/>
  <c r="R172" i="5"/>
  <c r="AB171" i="5"/>
  <c r="AL171" i="5" s="1"/>
  <c r="AM171" i="5" s="1"/>
  <c r="L171" i="5"/>
  <c r="AE171" i="5" s="1"/>
  <c r="U171" i="5"/>
  <c r="V171" i="5" s="1"/>
  <c r="T171" i="5"/>
  <c r="R171" i="5"/>
  <c r="AB170" i="5"/>
  <c r="AL170" i="5" s="1"/>
  <c r="AM170" i="5" s="1"/>
  <c r="L170" i="5"/>
  <c r="AE170" i="5" s="1"/>
  <c r="U170" i="5"/>
  <c r="V170" i="5" s="1"/>
  <c r="T170" i="5"/>
  <c r="R170" i="5"/>
  <c r="AB169" i="5"/>
  <c r="AL169" i="5" s="1"/>
  <c r="AM169" i="5" s="1"/>
  <c r="L169" i="5"/>
  <c r="AE169" i="5" s="1"/>
  <c r="U169" i="5"/>
  <c r="V169" i="5" s="1"/>
  <c r="T169" i="5"/>
  <c r="R169" i="5"/>
  <c r="AB168" i="5"/>
  <c r="AL168" i="5" s="1"/>
  <c r="AM168" i="5" s="1"/>
  <c r="L168" i="5"/>
  <c r="AE168" i="5" s="1"/>
  <c r="U168" i="5"/>
  <c r="V168" i="5" s="1"/>
  <c r="T168" i="5"/>
  <c r="R168" i="5"/>
  <c r="AB167" i="5"/>
  <c r="AL167" i="5" s="1"/>
  <c r="AM167" i="5" s="1"/>
  <c r="L167" i="5"/>
  <c r="AE167" i="5" s="1"/>
  <c r="U167" i="5"/>
  <c r="V167" i="5" s="1"/>
  <c r="T167" i="5"/>
  <c r="R167" i="5"/>
  <c r="AB166" i="5"/>
  <c r="AL166" i="5" s="1"/>
  <c r="AM166" i="5" s="1"/>
  <c r="L166" i="5"/>
  <c r="AE166" i="5" s="1"/>
  <c r="U166" i="5"/>
  <c r="V166" i="5" s="1"/>
  <c r="T166" i="5"/>
  <c r="R166" i="5"/>
  <c r="AB165" i="5"/>
  <c r="AL165" i="5" s="1"/>
  <c r="AM165" i="5" s="1"/>
  <c r="L165" i="5"/>
  <c r="AE165" i="5" s="1"/>
  <c r="U165" i="5"/>
  <c r="V165" i="5" s="1"/>
  <c r="T165" i="5"/>
  <c r="R165" i="5"/>
  <c r="AB164" i="5"/>
  <c r="AL164" i="5" s="1"/>
  <c r="AM164" i="5" s="1"/>
  <c r="L164" i="5"/>
  <c r="AE164" i="5" s="1"/>
  <c r="U164" i="5"/>
  <c r="V164" i="5" s="1"/>
  <c r="T164" i="5"/>
  <c r="R164" i="5"/>
  <c r="AB163" i="5"/>
  <c r="AL163" i="5" s="1"/>
  <c r="AM163" i="5" s="1"/>
  <c r="L163" i="5"/>
  <c r="AE163" i="5" s="1"/>
  <c r="U163" i="5"/>
  <c r="V163" i="5" s="1"/>
  <c r="T163" i="5"/>
  <c r="R163" i="5"/>
  <c r="AB162" i="5"/>
  <c r="AL162" i="5" s="1"/>
  <c r="AM162" i="5" s="1"/>
  <c r="L162" i="5"/>
  <c r="AE162" i="5" s="1"/>
  <c r="U162" i="5"/>
  <c r="V162" i="5" s="1"/>
  <c r="T162" i="5"/>
  <c r="R162" i="5"/>
  <c r="AB161" i="5"/>
  <c r="AL161" i="5" s="1"/>
  <c r="AM161" i="5" s="1"/>
  <c r="L161" i="5"/>
  <c r="AE161" i="5" s="1"/>
  <c r="U161" i="5"/>
  <c r="V161" i="5" s="1"/>
  <c r="T161" i="5"/>
  <c r="R161" i="5"/>
  <c r="AB160" i="5"/>
  <c r="AL160" i="5" s="1"/>
  <c r="AM160" i="5" s="1"/>
  <c r="L160" i="5"/>
  <c r="AE160" i="5" s="1"/>
  <c r="U160" i="5"/>
  <c r="V160" i="5" s="1"/>
  <c r="T160" i="5"/>
  <c r="R160" i="5"/>
  <c r="AB159" i="5"/>
  <c r="AL159" i="5" s="1"/>
  <c r="AM159" i="5" s="1"/>
  <c r="L159" i="5"/>
  <c r="AE159" i="5" s="1"/>
  <c r="U159" i="5"/>
  <c r="V159" i="5" s="1"/>
  <c r="T159" i="5"/>
  <c r="R159" i="5"/>
  <c r="AB158" i="5"/>
  <c r="AL158" i="5" s="1"/>
  <c r="AM158" i="5" s="1"/>
  <c r="L158" i="5"/>
  <c r="AE158" i="5" s="1"/>
  <c r="U158" i="5"/>
  <c r="V158" i="5" s="1"/>
  <c r="T158" i="5"/>
  <c r="R158" i="5"/>
  <c r="AB157" i="5"/>
  <c r="AL157" i="5" s="1"/>
  <c r="AM157" i="5" s="1"/>
  <c r="L157" i="5"/>
  <c r="AE157" i="5" s="1"/>
  <c r="U157" i="5"/>
  <c r="V157" i="5" s="1"/>
  <c r="T157" i="5"/>
  <c r="R157" i="5"/>
  <c r="AB156" i="5"/>
  <c r="AL156" i="5" s="1"/>
  <c r="AM156" i="5" s="1"/>
  <c r="L156" i="5"/>
  <c r="AE156" i="5" s="1"/>
  <c r="U156" i="5"/>
  <c r="V156" i="5" s="1"/>
  <c r="T156" i="5"/>
  <c r="R156" i="5"/>
  <c r="AB155" i="5"/>
  <c r="AL155" i="5" s="1"/>
  <c r="AM155" i="5" s="1"/>
  <c r="L155" i="5"/>
  <c r="AE155" i="5" s="1"/>
  <c r="U155" i="5"/>
  <c r="V155" i="5" s="1"/>
  <c r="T155" i="5"/>
  <c r="R155" i="5"/>
  <c r="AB154" i="5"/>
  <c r="AL154" i="5" s="1"/>
  <c r="AM154" i="5" s="1"/>
  <c r="L154" i="5"/>
  <c r="AE154" i="5" s="1"/>
  <c r="U154" i="5"/>
  <c r="V154" i="5" s="1"/>
  <c r="T154" i="5"/>
  <c r="R154" i="5"/>
  <c r="AB153" i="5"/>
  <c r="AL153" i="5" s="1"/>
  <c r="AM153" i="5" s="1"/>
  <c r="L153" i="5"/>
  <c r="AE153" i="5" s="1"/>
  <c r="U153" i="5"/>
  <c r="V153" i="5" s="1"/>
  <c r="T153" i="5"/>
  <c r="R153" i="5"/>
  <c r="AB152" i="5"/>
  <c r="AL152" i="5" s="1"/>
  <c r="AM152" i="5" s="1"/>
  <c r="L152" i="5"/>
  <c r="AE152" i="5" s="1"/>
  <c r="U152" i="5"/>
  <c r="V152" i="5" s="1"/>
  <c r="T152" i="5"/>
  <c r="R152" i="5"/>
  <c r="AB151" i="5"/>
  <c r="AL151" i="5" s="1"/>
  <c r="AM151" i="5" s="1"/>
  <c r="L151" i="5"/>
  <c r="AE151" i="5" s="1"/>
  <c r="U151" i="5"/>
  <c r="V151" i="5" s="1"/>
  <c r="T151" i="5"/>
  <c r="R151" i="5"/>
  <c r="AB150" i="5"/>
  <c r="AL150" i="5" s="1"/>
  <c r="AM150" i="5" s="1"/>
  <c r="L150" i="5"/>
  <c r="AE150" i="5" s="1"/>
  <c r="U150" i="5"/>
  <c r="V150" i="5" s="1"/>
  <c r="T150" i="5"/>
  <c r="R150" i="5"/>
  <c r="AB149" i="5"/>
  <c r="AL149" i="5" s="1"/>
  <c r="AM149" i="5" s="1"/>
  <c r="L149" i="5"/>
  <c r="AE149" i="5" s="1"/>
  <c r="U149" i="5"/>
  <c r="V149" i="5" s="1"/>
  <c r="T149" i="5"/>
  <c r="R149" i="5"/>
  <c r="AB148" i="5"/>
  <c r="AL148" i="5" s="1"/>
  <c r="AM148" i="5" s="1"/>
  <c r="L148" i="5"/>
  <c r="AE148" i="5" s="1"/>
  <c r="U148" i="5"/>
  <c r="V148" i="5" s="1"/>
  <c r="T148" i="5"/>
  <c r="R148" i="5"/>
  <c r="AB147" i="5"/>
  <c r="AL147" i="5" s="1"/>
  <c r="AM147" i="5" s="1"/>
  <c r="L147" i="5"/>
  <c r="AE147" i="5" s="1"/>
  <c r="U147" i="5"/>
  <c r="V147" i="5" s="1"/>
  <c r="T147" i="5"/>
  <c r="R147" i="5"/>
  <c r="AB146" i="5"/>
  <c r="AL146" i="5" s="1"/>
  <c r="AM146" i="5" s="1"/>
  <c r="L146" i="5"/>
  <c r="AE146" i="5" s="1"/>
  <c r="U146" i="5"/>
  <c r="V146" i="5" s="1"/>
  <c r="T146" i="5"/>
  <c r="R146" i="5"/>
  <c r="AB145" i="5"/>
  <c r="AL145" i="5" s="1"/>
  <c r="AM145" i="5" s="1"/>
  <c r="L145" i="5"/>
  <c r="AE145" i="5" s="1"/>
  <c r="U145" i="5"/>
  <c r="V145" i="5" s="1"/>
  <c r="T145" i="5"/>
  <c r="R145" i="5"/>
  <c r="AB144" i="5"/>
  <c r="AL144" i="5" s="1"/>
  <c r="AM144" i="5" s="1"/>
  <c r="L144" i="5"/>
  <c r="AE144" i="5" s="1"/>
  <c r="U144" i="5"/>
  <c r="V144" i="5" s="1"/>
  <c r="T144" i="5"/>
  <c r="R144" i="5"/>
  <c r="AB143" i="5"/>
  <c r="AL143" i="5" s="1"/>
  <c r="AM143" i="5" s="1"/>
  <c r="L143" i="5"/>
  <c r="AE143" i="5" s="1"/>
  <c r="U143" i="5"/>
  <c r="V143" i="5" s="1"/>
  <c r="T143" i="5"/>
  <c r="R143" i="5"/>
  <c r="AB142" i="5"/>
  <c r="AL142" i="5" s="1"/>
  <c r="AM142" i="5" s="1"/>
  <c r="L142" i="5"/>
  <c r="AE142" i="5" s="1"/>
  <c r="U142" i="5"/>
  <c r="V142" i="5" s="1"/>
  <c r="T142" i="5"/>
  <c r="R142" i="5"/>
  <c r="AB141" i="5"/>
  <c r="AL141" i="5" s="1"/>
  <c r="AM141" i="5" s="1"/>
  <c r="L141" i="5"/>
  <c r="AE141" i="5" s="1"/>
  <c r="U141" i="5"/>
  <c r="V141" i="5" s="1"/>
  <c r="T141" i="5"/>
  <c r="R141" i="5"/>
  <c r="AB140" i="5"/>
  <c r="AL140" i="5" s="1"/>
  <c r="AM140" i="5" s="1"/>
  <c r="L140" i="5"/>
  <c r="AE140" i="5" s="1"/>
  <c r="U140" i="5"/>
  <c r="V140" i="5" s="1"/>
  <c r="T140" i="5"/>
  <c r="R140" i="5"/>
  <c r="AB139" i="5"/>
  <c r="AL139" i="5" s="1"/>
  <c r="AM139" i="5" s="1"/>
  <c r="L139" i="5"/>
  <c r="AE139" i="5" s="1"/>
  <c r="U139" i="5"/>
  <c r="V139" i="5" s="1"/>
  <c r="T139" i="5"/>
  <c r="R139" i="5"/>
  <c r="AB138" i="5"/>
  <c r="AL138" i="5" s="1"/>
  <c r="AM138" i="5" s="1"/>
  <c r="L138" i="5"/>
  <c r="AE138" i="5" s="1"/>
  <c r="U138" i="5"/>
  <c r="V138" i="5" s="1"/>
  <c r="T138" i="5"/>
  <c r="R138" i="5"/>
  <c r="AB137" i="5"/>
  <c r="AL137" i="5" s="1"/>
  <c r="AM137" i="5" s="1"/>
  <c r="L137" i="5"/>
  <c r="AE137" i="5" s="1"/>
  <c r="U137" i="5"/>
  <c r="V137" i="5" s="1"/>
  <c r="T137" i="5"/>
  <c r="R137" i="5"/>
  <c r="AB136" i="5"/>
  <c r="AL136" i="5" s="1"/>
  <c r="AM136" i="5" s="1"/>
  <c r="L136" i="5"/>
  <c r="AE136" i="5" s="1"/>
  <c r="U136" i="5"/>
  <c r="V136" i="5" s="1"/>
  <c r="T136" i="5"/>
  <c r="R136" i="5"/>
  <c r="AB135" i="5"/>
  <c r="AL135" i="5" s="1"/>
  <c r="AM135" i="5" s="1"/>
  <c r="L135" i="5"/>
  <c r="AE135" i="5" s="1"/>
  <c r="U135" i="5"/>
  <c r="V135" i="5" s="1"/>
  <c r="T135" i="5"/>
  <c r="R135" i="5"/>
  <c r="AB134" i="5"/>
  <c r="AL134" i="5" s="1"/>
  <c r="AM134" i="5" s="1"/>
  <c r="L134" i="5"/>
  <c r="AE134" i="5" s="1"/>
  <c r="U134" i="5"/>
  <c r="V134" i="5" s="1"/>
  <c r="T134" i="5"/>
  <c r="R134" i="5"/>
  <c r="AB133" i="5"/>
  <c r="AL133" i="5" s="1"/>
  <c r="AM133" i="5" s="1"/>
  <c r="L133" i="5"/>
  <c r="AE133" i="5" s="1"/>
  <c r="U133" i="5"/>
  <c r="V133" i="5" s="1"/>
  <c r="T133" i="5"/>
  <c r="R133" i="5"/>
  <c r="AB132" i="5"/>
  <c r="AL132" i="5" s="1"/>
  <c r="AM132" i="5" s="1"/>
  <c r="L132" i="5"/>
  <c r="AE132" i="5" s="1"/>
  <c r="U132" i="5"/>
  <c r="V132" i="5" s="1"/>
  <c r="T132" i="5"/>
  <c r="R132" i="5"/>
  <c r="AB131" i="5"/>
  <c r="AL131" i="5" s="1"/>
  <c r="AM131" i="5" s="1"/>
  <c r="L131" i="5"/>
  <c r="AE131" i="5" s="1"/>
  <c r="U131" i="5"/>
  <c r="V131" i="5" s="1"/>
  <c r="T131" i="5"/>
  <c r="R131" i="5"/>
  <c r="AB130" i="5"/>
  <c r="AL130" i="5" s="1"/>
  <c r="AM130" i="5" s="1"/>
  <c r="L130" i="5"/>
  <c r="AE130" i="5" s="1"/>
  <c r="U130" i="5"/>
  <c r="V130" i="5" s="1"/>
  <c r="T130" i="5"/>
  <c r="R130" i="5"/>
  <c r="AB129" i="5"/>
  <c r="AL129" i="5" s="1"/>
  <c r="AM129" i="5" s="1"/>
  <c r="L129" i="5"/>
  <c r="AE129" i="5" s="1"/>
  <c r="U129" i="5"/>
  <c r="V129" i="5" s="1"/>
  <c r="T129" i="5"/>
  <c r="R129" i="5"/>
  <c r="AB128" i="5"/>
  <c r="AL128" i="5" s="1"/>
  <c r="AM128" i="5" s="1"/>
  <c r="L128" i="5"/>
  <c r="AE128" i="5" s="1"/>
  <c r="U128" i="5"/>
  <c r="V128" i="5" s="1"/>
  <c r="T128" i="5"/>
  <c r="R128" i="5"/>
  <c r="AB127" i="5"/>
  <c r="AL127" i="5" s="1"/>
  <c r="AM127" i="5" s="1"/>
  <c r="L127" i="5"/>
  <c r="AE127" i="5" s="1"/>
  <c r="U127" i="5"/>
  <c r="V127" i="5" s="1"/>
  <c r="T127" i="5"/>
  <c r="R127" i="5"/>
  <c r="AB126" i="5"/>
  <c r="AL126" i="5" s="1"/>
  <c r="AM126" i="5" s="1"/>
  <c r="L126" i="5"/>
  <c r="AE126" i="5" s="1"/>
  <c r="U126" i="5"/>
  <c r="V126" i="5" s="1"/>
  <c r="T126" i="5"/>
  <c r="R126" i="5"/>
  <c r="AB125" i="5"/>
  <c r="AL125" i="5" s="1"/>
  <c r="AM125" i="5" s="1"/>
  <c r="L125" i="5"/>
  <c r="AE125" i="5" s="1"/>
  <c r="U125" i="5"/>
  <c r="V125" i="5" s="1"/>
  <c r="T125" i="5"/>
  <c r="R125" i="5"/>
  <c r="AB124" i="5"/>
  <c r="AL124" i="5" s="1"/>
  <c r="AM124" i="5" s="1"/>
  <c r="L124" i="5"/>
  <c r="AE124" i="5" s="1"/>
  <c r="U124" i="5"/>
  <c r="V124" i="5" s="1"/>
  <c r="T124" i="5"/>
  <c r="R124" i="5"/>
  <c r="AB123" i="5"/>
  <c r="AL123" i="5" s="1"/>
  <c r="AM123" i="5" s="1"/>
  <c r="L123" i="5"/>
  <c r="AE123" i="5" s="1"/>
  <c r="U123" i="5"/>
  <c r="V123" i="5" s="1"/>
  <c r="T123" i="5"/>
  <c r="R123" i="5"/>
  <c r="AB122" i="5"/>
  <c r="AL122" i="5" s="1"/>
  <c r="AM122" i="5" s="1"/>
  <c r="L122" i="5"/>
  <c r="AE122" i="5" s="1"/>
  <c r="U122" i="5"/>
  <c r="V122" i="5" s="1"/>
  <c r="T122" i="5"/>
  <c r="R122" i="5"/>
  <c r="AB121" i="5"/>
  <c r="AL121" i="5" s="1"/>
  <c r="AM121" i="5" s="1"/>
  <c r="L121" i="5"/>
  <c r="AE121" i="5" s="1"/>
  <c r="U121" i="5"/>
  <c r="V121" i="5" s="1"/>
  <c r="T121" i="5"/>
  <c r="R121" i="5"/>
  <c r="AB120" i="5"/>
  <c r="AL120" i="5" s="1"/>
  <c r="AM120" i="5" s="1"/>
  <c r="L120" i="5"/>
  <c r="AE120" i="5" s="1"/>
  <c r="U120" i="5"/>
  <c r="V120" i="5" s="1"/>
  <c r="T120" i="5"/>
  <c r="R120" i="5"/>
  <c r="AB119" i="5"/>
  <c r="AL119" i="5" s="1"/>
  <c r="AM119" i="5" s="1"/>
  <c r="L119" i="5"/>
  <c r="AE119" i="5" s="1"/>
  <c r="U119" i="5"/>
  <c r="V119" i="5" s="1"/>
  <c r="T119" i="5"/>
  <c r="R119" i="5"/>
  <c r="AB118" i="5"/>
  <c r="AL118" i="5" s="1"/>
  <c r="AM118" i="5" s="1"/>
  <c r="L118" i="5"/>
  <c r="AE118" i="5"/>
  <c r="U118" i="5"/>
  <c r="V118" i="5" s="1"/>
  <c r="T118" i="5"/>
  <c r="R118" i="5"/>
  <c r="AB117" i="5"/>
  <c r="AL117" i="5" s="1"/>
  <c r="AM117" i="5" s="1"/>
  <c r="L117" i="5"/>
  <c r="AE117" i="5" s="1"/>
  <c r="U117" i="5"/>
  <c r="V117" i="5" s="1"/>
  <c r="T117" i="5"/>
  <c r="R117" i="5"/>
  <c r="AB116" i="5"/>
  <c r="AL116" i="5" s="1"/>
  <c r="AM116" i="5" s="1"/>
  <c r="L116" i="5"/>
  <c r="AE116" i="5" s="1"/>
  <c r="U116" i="5"/>
  <c r="V116" i="5"/>
  <c r="T116" i="5"/>
  <c r="R116" i="5"/>
  <c r="AB115" i="5"/>
  <c r="AL115" i="5"/>
  <c r="AM115" i="5" s="1"/>
  <c r="L115" i="5"/>
  <c r="AE115" i="5" s="1"/>
  <c r="U115" i="5"/>
  <c r="V115" i="5" s="1"/>
  <c r="T115" i="5"/>
  <c r="R115" i="5"/>
  <c r="AB114" i="5"/>
  <c r="AL114" i="5" s="1"/>
  <c r="AM114" i="5" s="1"/>
  <c r="L114" i="5"/>
  <c r="AE114" i="5" s="1"/>
  <c r="U114" i="5"/>
  <c r="V114" i="5" s="1"/>
  <c r="T114" i="5"/>
  <c r="R114" i="5"/>
  <c r="AB113" i="5"/>
  <c r="AL113" i="5" s="1"/>
  <c r="AM113" i="5" s="1"/>
  <c r="L113" i="5"/>
  <c r="AE113" i="5" s="1"/>
  <c r="U113" i="5"/>
  <c r="V113" i="5" s="1"/>
  <c r="T113" i="5"/>
  <c r="R113" i="5"/>
  <c r="AB112" i="5"/>
  <c r="AL112" i="5" s="1"/>
  <c r="AM112" i="5" s="1"/>
  <c r="L112" i="5"/>
  <c r="AE112" i="5" s="1"/>
  <c r="U112" i="5"/>
  <c r="V112" i="5" s="1"/>
  <c r="T112" i="5"/>
  <c r="R112" i="5"/>
  <c r="AB111" i="5"/>
  <c r="AL111" i="5" s="1"/>
  <c r="AM111" i="5" s="1"/>
  <c r="L111" i="5"/>
  <c r="AE111" i="5" s="1"/>
  <c r="U111" i="5"/>
  <c r="V111" i="5" s="1"/>
  <c r="T111" i="5"/>
  <c r="R111" i="5"/>
  <c r="AB110" i="5"/>
  <c r="AL110" i="5" s="1"/>
  <c r="AM110" i="5" s="1"/>
  <c r="L110" i="5"/>
  <c r="AE110" i="5" s="1"/>
  <c r="U110" i="5"/>
  <c r="V110" i="5"/>
  <c r="T110" i="5"/>
  <c r="R110" i="5"/>
  <c r="AB109" i="5"/>
  <c r="AL109" i="5"/>
  <c r="AM109" i="5" s="1"/>
  <c r="L109" i="5"/>
  <c r="AE109" i="5" s="1"/>
  <c r="U109" i="5"/>
  <c r="V109" i="5" s="1"/>
  <c r="T109" i="5"/>
  <c r="R109" i="5"/>
  <c r="AB108" i="5"/>
  <c r="AL108" i="5" s="1"/>
  <c r="AM108" i="5" s="1"/>
  <c r="L108" i="5"/>
  <c r="AE108" i="5"/>
  <c r="U108" i="5"/>
  <c r="V108" i="5" s="1"/>
  <c r="T108" i="5"/>
  <c r="R108" i="5"/>
  <c r="AB107" i="5"/>
  <c r="AL107" i="5" s="1"/>
  <c r="AM107" i="5" s="1"/>
  <c r="L107" i="5"/>
  <c r="AE107" i="5" s="1"/>
  <c r="U107" i="5"/>
  <c r="V107" i="5" s="1"/>
  <c r="T107" i="5"/>
  <c r="R107" i="5"/>
  <c r="AB106" i="5"/>
  <c r="AL106" i="5" s="1"/>
  <c r="AM106" i="5" s="1"/>
  <c r="L106" i="5"/>
  <c r="AE106" i="5" s="1"/>
  <c r="U106" i="5"/>
  <c r="V106" i="5" s="1"/>
  <c r="T106" i="5"/>
  <c r="R106" i="5"/>
  <c r="AB105" i="5"/>
  <c r="AL105" i="5" s="1"/>
  <c r="AM105" i="5" s="1"/>
  <c r="L105" i="5"/>
  <c r="AE105" i="5" s="1"/>
  <c r="U105" i="5"/>
  <c r="V105" i="5" s="1"/>
  <c r="T105" i="5"/>
  <c r="R105" i="5"/>
  <c r="AB104" i="5"/>
  <c r="AL104" i="5" s="1"/>
  <c r="AM104" i="5" s="1"/>
  <c r="L104" i="5"/>
  <c r="AE104" i="5" s="1"/>
  <c r="U104" i="5"/>
  <c r="V104" i="5" s="1"/>
  <c r="T104" i="5"/>
  <c r="R104" i="5"/>
  <c r="AB103" i="5"/>
  <c r="AL103" i="5" s="1"/>
  <c r="AM103" i="5" s="1"/>
  <c r="L103" i="5"/>
  <c r="AE103" i="5" s="1"/>
  <c r="U103" i="5"/>
  <c r="V103" i="5" s="1"/>
  <c r="T103" i="5"/>
  <c r="R103" i="5"/>
  <c r="AB102" i="5"/>
  <c r="AL102" i="5" s="1"/>
  <c r="AM102" i="5" s="1"/>
  <c r="L102" i="5"/>
  <c r="AE102" i="5" s="1"/>
  <c r="U102" i="5"/>
  <c r="V102" i="5" s="1"/>
  <c r="T102" i="5"/>
  <c r="R102" i="5"/>
  <c r="AB101" i="5"/>
  <c r="AL101" i="5" s="1"/>
  <c r="AM101" i="5" s="1"/>
  <c r="L101" i="5"/>
  <c r="AE101" i="5" s="1"/>
  <c r="U101" i="5"/>
  <c r="V101" i="5" s="1"/>
  <c r="T101" i="5"/>
  <c r="R101" i="5"/>
  <c r="AB100" i="5"/>
  <c r="AL100" i="5" s="1"/>
  <c r="AM100" i="5" s="1"/>
  <c r="L100" i="5"/>
  <c r="AE100" i="5" s="1"/>
  <c r="U100" i="5"/>
  <c r="V100" i="5" s="1"/>
  <c r="T100" i="5"/>
  <c r="R100" i="5"/>
  <c r="AB99" i="5"/>
  <c r="AL99" i="5" s="1"/>
  <c r="AM99" i="5" s="1"/>
  <c r="L99" i="5"/>
  <c r="AE99" i="5" s="1"/>
  <c r="U99" i="5"/>
  <c r="V99" i="5" s="1"/>
  <c r="T99" i="5"/>
  <c r="R99" i="5"/>
  <c r="AB98" i="5"/>
  <c r="AL98" i="5" s="1"/>
  <c r="AM98" i="5" s="1"/>
  <c r="L98" i="5"/>
  <c r="AE98" i="5" s="1"/>
  <c r="U98" i="5"/>
  <c r="V98" i="5" s="1"/>
  <c r="T98" i="5"/>
  <c r="R98" i="5"/>
  <c r="AB97" i="5"/>
  <c r="AL97" i="5" s="1"/>
  <c r="AM97" i="5" s="1"/>
  <c r="L97" i="5"/>
  <c r="AE97" i="5" s="1"/>
  <c r="U97" i="5"/>
  <c r="V97" i="5" s="1"/>
  <c r="T97" i="5"/>
  <c r="R97" i="5"/>
  <c r="AB96" i="5"/>
  <c r="AL96" i="5" s="1"/>
  <c r="AM96" i="5" s="1"/>
  <c r="L96" i="5"/>
  <c r="AE96" i="5" s="1"/>
  <c r="U96" i="5"/>
  <c r="V96" i="5" s="1"/>
  <c r="T96" i="5"/>
  <c r="R96" i="5"/>
  <c r="AB95" i="5"/>
  <c r="AL95" i="5" s="1"/>
  <c r="AM95" i="5" s="1"/>
  <c r="L95" i="5"/>
  <c r="AE95" i="5" s="1"/>
  <c r="U95" i="5"/>
  <c r="V95" i="5" s="1"/>
  <c r="T95" i="5"/>
  <c r="R95" i="5"/>
  <c r="AB94" i="5"/>
  <c r="AL94" i="5" s="1"/>
  <c r="AM94" i="5" s="1"/>
  <c r="L94" i="5"/>
  <c r="AE94" i="5" s="1"/>
  <c r="U94" i="5"/>
  <c r="V94" i="5" s="1"/>
  <c r="T94" i="5"/>
  <c r="R94" i="5"/>
  <c r="AB93" i="5"/>
  <c r="AL93" i="5" s="1"/>
  <c r="AM93" i="5" s="1"/>
  <c r="L93" i="5"/>
  <c r="AE93" i="5" s="1"/>
  <c r="U93" i="5"/>
  <c r="V93" i="5" s="1"/>
  <c r="T93" i="5"/>
  <c r="R93" i="5"/>
  <c r="AB92" i="5"/>
  <c r="AL92" i="5" s="1"/>
  <c r="AM92" i="5" s="1"/>
  <c r="L92" i="5"/>
  <c r="AE92" i="5" s="1"/>
  <c r="U92" i="5"/>
  <c r="V92" i="5" s="1"/>
  <c r="T92" i="5"/>
  <c r="R92" i="5"/>
  <c r="AB91" i="5"/>
  <c r="AL91" i="5" s="1"/>
  <c r="AM91" i="5" s="1"/>
  <c r="L91" i="5"/>
  <c r="AE91" i="5" s="1"/>
  <c r="U91" i="5"/>
  <c r="V91" i="5" s="1"/>
  <c r="T91" i="5"/>
  <c r="R91" i="5"/>
  <c r="AB90" i="5"/>
  <c r="AL90" i="5" s="1"/>
  <c r="AM90" i="5" s="1"/>
  <c r="L90" i="5"/>
  <c r="AE90" i="5" s="1"/>
  <c r="U90" i="5"/>
  <c r="V90" i="5" s="1"/>
  <c r="T90" i="5"/>
  <c r="R90" i="5"/>
  <c r="AB89" i="5"/>
  <c r="AL89" i="5" s="1"/>
  <c r="AM89" i="5" s="1"/>
  <c r="L89" i="5"/>
  <c r="AE89" i="5" s="1"/>
  <c r="U89" i="5"/>
  <c r="V89" i="5" s="1"/>
  <c r="T89" i="5"/>
  <c r="R89" i="5"/>
  <c r="AB88" i="5"/>
  <c r="AL88" i="5" s="1"/>
  <c r="AM88" i="5" s="1"/>
  <c r="L88" i="5"/>
  <c r="AE88" i="5" s="1"/>
  <c r="U88" i="5"/>
  <c r="V88" i="5" s="1"/>
  <c r="T88" i="5"/>
  <c r="R88" i="5"/>
  <c r="AB87" i="5"/>
  <c r="AL87" i="5" s="1"/>
  <c r="AM87" i="5" s="1"/>
  <c r="L87" i="5"/>
  <c r="AE87" i="5" s="1"/>
  <c r="U87" i="5"/>
  <c r="V87" i="5" s="1"/>
  <c r="T87" i="5"/>
  <c r="R87" i="5"/>
  <c r="AB86" i="5"/>
  <c r="AL86" i="5" s="1"/>
  <c r="AM86" i="5" s="1"/>
  <c r="L86" i="5"/>
  <c r="AE86" i="5"/>
  <c r="U86" i="5"/>
  <c r="V86" i="5" s="1"/>
  <c r="T86" i="5"/>
  <c r="R86" i="5"/>
  <c r="AB85" i="5"/>
  <c r="AL85" i="5" s="1"/>
  <c r="AM85" i="5" s="1"/>
  <c r="L85" i="5"/>
  <c r="AE85" i="5" s="1"/>
  <c r="U85" i="5"/>
  <c r="V85" i="5" s="1"/>
  <c r="T85" i="5"/>
  <c r="R85" i="5"/>
  <c r="AB84" i="5"/>
  <c r="AL84" i="5" s="1"/>
  <c r="AM84" i="5" s="1"/>
  <c r="L84" i="5"/>
  <c r="AE84" i="5" s="1"/>
  <c r="U84" i="5"/>
  <c r="V84" i="5"/>
  <c r="T84" i="5"/>
  <c r="R84" i="5"/>
  <c r="AB83" i="5"/>
  <c r="AL83" i="5"/>
  <c r="AM83" i="5" s="1"/>
  <c r="L83" i="5"/>
  <c r="AE83" i="5" s="1"/>
  <c r="U83" i="5"/>
  <c r="V83" i="5" s="1"/>
  <c r="T83" i="5"/>
  <c r="R83" i="5"/>
  <c r="AB82" i="5"/>
  <c r="AL82" i="5" s="1"/>
  <c r="AM82" i="5" s="1"/>
  <c r="L82" i="5"/>
  <c r="AE82" i="5" s="1"/>
  <c r="U82" i="5"/>
  <c r="V82" i="5" s="1"/>
  <c r="T82" i="5"/>
  <c r="R82" i="5"/>
  <c r="AB81" i="5"/>
  <c r="AL81" i="5" s="1"/>
  <c r="AM81" i="5" s="1"/>
  <c r="L81" i="5"/>
  <c r="AE81" i="5" s="1"/>
  <c r="U81" i="5"/>
  <c r="V81" i="5" s="1"/>
  <c r="T81" i="5"/>
  <c r="R81" i="5"/>
  <c r="AB80" i="5"/>
  <c r="AL80" i="5" s="1"/>
  <c r="AM80" i="5" s="1"/>
  <c r="L80" i="5"/>
  <c r="AE80" i="5" s="1"/>
  <c r="U80" i="5"/>
  <c r="V80" i="5" s="1"/>
  <c r="T80" i="5"/>
  <c r="R80" i="5"/>
  <c r="AB79" i="5"/>
  <c r="AL79" i="5" s="1"/>
  <c r="AM79" i="5" s="1"/>
  <c r="L79" i="5"/>
  <c r="AE79" i="5" s="1"/>
  <c r="U79" i="5"/>
  <c r="V79" i="5" s="1"/>
  <c r="T79" i="5"/>
  <c r="R79" i="5"/>
  <c r="AB78" i="5"/>
  <c r="AL78" i="5" s="1"/>
  <c r="AM78" i="5" s="1"/>
  <c r="L78" i="5"/>
  <c r="AE78" i="5" s="1"/>
  <c r="U78" i="5"/>
  <c r="V78" i="5"/>
  <c r="T78" i="5"/>
  <c r="R78" i="5"/>
  <c r="AB77" i="5"/>
  <c r="AL77" i="5"/>
  <c r="AM77" i="5" s="1"/>
  <c r="L77" i="5"/>
  <c r="AE77" i="5" s="1"/>
  <c r="U77" i="5"/>
  <c r="V77" i="5" s="1"/>
  <c r="T77" i="5"/>
  <c r="R77" i="5"/>
  <c r="AB76" i="5"/>
  <c r="AL76" i="5" s="1"/>
  <c r="AM76" i="5" s="1"/>
  <c r="L76" i="5"/>
  <c r="AE76" i="5"/>
  <c r="U76" i="5"/>
  <c r="V76" i="5" s="1"/>
  <c r="T76" i="5"/>
  <c r="R76" i="5"/>
  <c r="AB75" i="5"/>
  <c r="AL75" i="5" s="1"/>
  <c r="AM75" i="5" s="1"/>
  <c r="L75" i="5"/>
  <c r="AE75" i="5" s="1"/>
  <c r="U75" i="5"/>
  <c r="V75" i="5" s="1"/>
  <c r="T75" i="5"/>
  <c r="R75" i="5"/>
  <c r="AB74" i="5"/>
  <c r="AL74" i="5" s="1"/>
  <c r="AM74" i="5" s="1"/>
  <c r="L74" i="5"/>
  <c r="AE74" i="5" s="1"/>
  <c r="U74" i="5"/>
  <c r="V74" i="5" s="1"/>
  <c r="T74" i="5"/>
  <c r="R74" i="5"/>
  <c r="AB73" i="5"/>
  <c r="AL73" i="5" s="1"/>
  <c r="AM73" i="5" s="1"/>
  <c r="L73" i="5"/>
  <c r="AE73" i="5" s="1"/>
  <c r="U73" i="5"/>
  <c r="V73" i="5" s="1"/>
  <c r="T73" i="5"/>
  <c r="R73" i="5"/>
  <c r="AB72" i="5"/>
  <c r="AL72" i="5" s="1"/>
  <c r="AM72" i="5" s="1"/>
  <c r="L72" i="5"/>
  <c r="AE72" i="5" s="1"/>
  <c r="U72" i="5"/>
  <c r="V72" i="5" s="1"/>
  <c r="T72" i="5"/>
  <c r="R72" i="5"/>
  <c r="AB71" i="5"/>
  <c r="AL71" i="5" s="1"/>
  <c r="AM71" i="5" s="1"/>
  <c r="L71" i="5"/>
  <c r="AE71" i="5" s="1"/>
  <c r="U71" i="5"/>
  <c r="V71" i="5" s="1"/>
  <c r="T71" i="5"/>
  <c r="R71" i="5"/>
  <c r="AB70" i="5"/>
  <c r="AL70" i="5" s="1"/>
  <c r="AM70" i="5" s="1"/>
  <c r="L70" i="5"/>
  <c r="AE70" i="5" s="1"/>
  <c r="U70" i="5"/>
  <c r="V70" i="5" s="1"/>
  <c r="T70" i="5"/>
  <c r="R70" i="5"/>
  <c r="AB69" i="5"/>
  <c r="AL69" i="5" s="1"/>
  <c r="AM69" i="5" s="1"/>
  <c r="L69" i="5"/>
  <c r="AE69" i="5" s="1"/>
  <c r="U69" i="5"/>
  <c r="V69" i="5" s="1"/>
  <c r="T69" i="5"/>
  <c r="R69" i="5"/>
  <c r="AB68" i="5"/>
  <c r="AL68" i="5" s="1"/>
  <c r="AM68" i="5" s="1"/>
  <c r="L68" i="5"/>
  <c r="AE68" i="5" s="1"/>
  <c r="U68" i="5"/>
  <c r="V68" i="5" s="1"/>
  <c r="T68" i="5"/>
  <c r="R68" i="5"/>
  <c r="AB67" i="5"/>
  <c r="AL67" i="5" s="1"/>
  <c r="AM67" i="5" s="1"/>
  <c r="L67" i="5"/>
  <c r="AE67" i="5" s="1"/>
  <c r="U67" i="5"/>
  <c r="V67" i="5" s="1"/>
  <c r="T67" i="5"/>
  <c r="R67" i="5"/>
  <c r="AB66" i="5"/>
  <c r="AL66" i="5" s="1"/>
  <c r="AM66" i="5" s="1"/>
  <c r="L66" i="5"/>
  <c r="AE66" i="5" s="1"/>
  <c r="U66" i="5"/>
  <c r="V66" i="5" s="1"/>
  <c r="T66" i="5"/>
  <c r="R66" i="5"/>
  <c r="AB65" i="5"/>
  <c r="AL65" i="5" s="1"/>
  <c r="AM65" i="5" s="1"/>
  <c r="L65" i="5"/>
  <c r="AE65" i="5" s="1"/>
  <c r="U65" i="5"/>
  <c r="V65" i="5" s="1"/>
  <c r="T65" i="5"/>
  <c r="R65" i="5"/>
  <c r="AB64" i="5"/>
  <c r="AL64" i="5" s="1"/>
  <c r="AM64" i="5" s="1"/>
  <c r="L64" i="5"/>
  <c r="AE64" i="5" s="1"/>
  <c r="U64" i="5"/>
  <c r="V64" i="5" s="1"/>
  <c r="T64" i="5"/>
  <c r="R64" i="5"/>
  <c r="AB63" i="5"/>
  <c r="AL63" i="5" s="1"/>
  <c r="AM63" i="5" s="1"/>
  <c r="L63" i="5"/>
  <c r="AE63" i="5" s="1"/>
  <c r="U63" i="5"/>
  <c r="V63" i="5" s="1"/>
  <c r="T63" i="5"/>
  <c r="R63" i="5"/>
  <c r="AB62" i="5"/>
  <c r="AL62" i="5" s="1"/>
  <c r="AM62" i="5" s="1"/>
  <c r="L62" i="5"/>
  <c r="AE62" i="5" s="1"/>
  <c r="U62" i="5"/>
  <c r="V62" i="5" s="1"/>
  <c r="T62" i="5"/>
  <c r="R62" i="5"/>
  <c r="AB61" i="5"/>
  <c r="AL61" i="5" s="1"/>
  <c r="AM61" i="5" s="1"/>
  <c r="L61" i="5"/>
  <c r="AE61" i="5" s="1"/>
  <c r="U61" i="5"/>
  <c r="V61" i="5" s="1"/>
  <c r="T61" i="5"/>
  <c r="R61" i="5"/>
  <c r="AB60" i="5"/>
  <c r="AL60" i="5" s="1"/>
  <c r="AM60" i="5" s="1"/>
  <c r="L60" i="5"/>
  <c r="AE60" i="5" s="1"/>
  <c r="U60" i="5"/>
  <c r="V60" i="5" s="1"/>
  <c r="T60" i="5"/>
  <c r="R60" i="5"/>
  <c r="AB59" i="5"/>
  <c r="AL59" i="5" s="1"/>
  <c r="AM59" i="5" s="1"/>
  <c r="L59" i="5"/>
  <c r="AE59" i="5" s="1"/>
  <c r="U59" i="5"/>
  <c r="V59" i="5" s="1"/>
  <c r="T59" i="5"/>
  <c r="R59" i="5"/>
  <c r="AB58" i="5"/>
  <c r="AL58" i="5" s="1"/>
  <c r="AM58" i="5" s="1"/>
  <c r="L58" i="5"/>
  <c r="AE58" i="5" s="1"/>
  <c r="U58" i="5"/>
  <c r="V58" i="5" s="1"/>
  <c r="T58" i="5"/>
  <c r="R58" i="5"/>
  <c r="AB57" i="5"/>
  <c r="AL57" i="5" s="1"/>
  <c r="AM57" i="5" s="1"/>
  <c r="L57" i="5"/>
  <c r="AE57" i="5" s="1"/>
  <c r="U57" i="5"/>
  <c r="V57" i="5" s="1"/>
  <c r="T57" i="5"/>
  <c r="R57" i="5"/>
  <c r="AB56" i="5"/>
  <c r="AL56" i="5" s="1"/>
  <c r="AM56" i="5" s="1"/>
  <c r="L56" i="5"/>
  <c r="AE56" i="5" s="1"/>
  <c r="U56" i="5"/>
  <c r="V56" i="5" s="1"/>
  <c r="T56" i="5"/>
  <c r="R56" i="5"/>
  <c r="AB55" i="5"/>
  <c r="AL55" i="5" s="1"/>
  <c r="AM55" i="5" s="1"/>
  <c r="L55" i="5"/>
  <c r="AE55" i="5" s="1"/>
  <c r="U55" i="5"/>
  <c r="V55" i="5" s="1"/>
  <c r="T55" i="5"/>
  <c r="R55" i="5"/>
  <c r="AB54" i="5"/>
  <c r="AL54" i="5" s="1"/>
  <c r="AM54" i="5" s="1"/>
  <c r="L54" i="5"/>
  <c r="AE54" i="5"/>
  <c r="U54" i="5"/>
  <c r="V54" i="5" s="1"/>
  <c r="T54" i="5"/>
  <c r="R54" i="5"/>
  <c r="AB53" i="5"/>
  <c r="AL53" i="5" s="1"/>
  <c r="AM53" i="5" s="1"/>
  <c r="L53" i="5"/>
  <c r="AE53" i="5" s="1"/>
  <c r="U53" i="5"/>
  <c r="V53" i="5" s="1"/>
  <c r="T53" i="5"/>
  <c r="R53" i="5"/>
  <c r="AB52" i="5"/>
  <c r="AL52" i="5" s="1"/>
  <c r="AM52" i="5" s="1"/>
  <c r="L52" i="5"/>
  <c r="AE52" i="5" s="1"/>
  <c r="U52" i="5"/>
  <c r="V52" i="5"/>
  <c r="T52" i="5"/>
  <c r="R52" i="5"/>
  <c r="AB51" i="5"/>
  <c r="AL51" i="5"/>
  <c r="AM51" i="5" s="1"/>
  <c r="L51" i="5"/>
  <c r="AE51" i="5" s="1"/>
  <c r="U51" i="5"/>
  <c r="V51" i="5" s="1"/>
  <c r="T51" i="5"/>
  <c r="R51" i="5"/>
  <c r="AB50" i="5"/>
  <c r="AL50" i="5" s="1"/>
  <c r="AM50" i="5" s="1"/>
  <c r="L50" i="5"/>
  <c r="AE50" i="5" s="1"/>
  <c r="U50" i="5"/>
  <c r="V50" i="5" s="1"/>
  <c r="T50" i="5"/>
  <c r="R50" i="5"/>
  <c r="AB49" i="5"/>
  <c r="AL49" i="5" s="1"/>
  <c r="AM49" i="5" s="1"/>
  <c r="L49" i="5"/>
  <c r="AE49" i="5" s="1"/>
  <c r="U49" i="5"/>
  <c r="V49" i="5" s="1"/>
  <c r="T49" i="5"/>
  <c r="R49" i="5"/>
  <c r="AB48" i="5"/>
  <c r="AL48" i="5" s="1"/>
  <c r="AM48" i="5" s="1"/>
  <c r="L48" i="5"/>
  <c r="AE48" i="5" s="1"/>
  <c r="U48" i="5"/>
  <c r="V48" i="5" s="1"/>
  <c r="T48" i="5"/>
  <c r="R48" i="5"/>
  <c r="AB47" i="5"/>
  <c r="AL47" i="5" s="1"/>
  <c r="AM47" i="5" s="1"/>
  <c r="L47" i="5"/>
  <c r="AE47" i="5" s="1"/>
  <c r="U47" i="5"/>
  <c r="V47" i="5" s="1"/>
  <c r="T47" i="5"/>
  <c r="R47" i="5"/>
  <c r="AB46" i="5"/>
  <c r="AL46" i="5" s="1"/>
  <c r="AM46" i="5" s="1"/>
  <c r="L46" i="5"/>
  <c r="AE46" i="5" s="1"/>
  <c r="U46" i="5"/>
  <c r="V46" i="5"/>
  <c r="T46" i="5"/>
  <c r="R46" i="5"/>
  <c r="AB45" i="5"/>
  <c r="AL45" i="5"/>
  <c r="AM45" i="5" s="1"/>
  <c r="L45" i="5"/>
  <c r="AE45" i="5" s="1"/>
  <c r="U45" i="5"/>
  <c r="V45" i="5" s="1"/>
  <c r="T45" i="5"/>
  <c r="R45" i="5"/>
  <c r="AB44" i="5"/>
  <c r="AL44" i="5" s="1"/>
  <c r="AM44" i="5" s="1"/>
  <c r="L44" i="5"/>
  <c r="AE44" i="5"/>
  <c r="U44" i="5"/>
  <c r="V44" i="5" s="1"/>
  <c r="T44" i="5"/>
  <c r="R44" i="5"/>
  <c r="AB43" i="5"/>
  <c r="AL43" i="5" s="1"/>
  <c r="AM43" i="5" s="1"/>
  <c r="L43" i="5"/>
  <c r="AE43" i="5" s="1"/>
  <c r="U43" i="5"/>
  <c r="V43" i="5" s="1"/>
  <c r="T43" i="5"/>
  <c r="R43" i="5"/>
  <c r="AB42" i="5"/>
  <c r="AL42" i="5" s="1"/>
  <c r="AM42" i="5" s="1"/>
  <c r="L42" i="5"/>
  <c r="AE42" i="5" s="1"/>
  <c r="U42" i="5"/>
  <c r="V42" i="5" s="1"/>
  <c r="T42" i="5"/>
  <c r="R42" i="5"/>
  <c r="AY41" i="5"/>
  <c r="AX41" i="5"/>
  <c r="AB41" i="5"/>
  <c r="AL41" i="5" s="1"/>
  <c r="AM41" i="5" s="1"/>
  <c r="L41" i="5"/>
  <c r="AE41" i="5" s="1"/>
  <c r="U41" i="5"/>
  <c r="V41" i="5" s="1"/>
  <c r="T41" i="5"/>
  <c r="R41" i="5"/>
  <c r="AB40" i="5"/>
  <c r="AL40" i="5" s="1"/>
  <c r="AM40" i="5" s="1"/>
  <c r="L40" i="5"/>
  <c r="AE40" i="5" s="1"/>
  <c r="U40" i="5"/>
  <c r="V40" i="5" s="1"/>
  <c r="T40" i="5"/>
  <c r="R40" i="5"/>
  <c r="AB39" i="5"/>
  <c r="AL39" i="5" s="1"/>
  <c r="AM39" i="5" s="1"/>
  <c r="L39" i="5"/>
  <c r="AE39" i="5" s="1"/>
  <c r="U39" i="5"/>
  <c r="V39" i="5" s="1"/>
  <c r="T39" i="5"/>
  <c r="R39" i="5"/>
  <c r="AB38" i="5"/>
  <c r="AL38" i="5" s="1"/>
  <c r="AM38" i="5" s="1"/>
  <c r="L38" i="5"/>
  <c r="AE38" i="5" s="1"/>
  <c r="U38" i="5"/>
  <c r="V38" i="5" s="1"/>
  <c r="T38" i="5"/>
  <c r="R38" i="5"/>
  <c r="AB37" i="5"/>
  <c r="AL37" i="5" s="1"/>
  <c r="AM37" i="5" s="1"/>
  <c r="L37" i="5"/>
  <c r="AE37" i="5" s="1"/>
  <c r="U37" i="5"/>
  <c r="V37" i="5" s="1"/>
  <c r="T37" i="5"/>
  <c r="R37" i="5"/>
  <c r="AB36" i="5"/>
  <c r="AL36" i="5" s="1"/>
  <c r="AM36" i="5" s="1"/>
  <c r="L36" i="5"/>
  <c r="AE36" i="5" s="1"/>
  <c r="U36" i="5"/>
  <c r="V36" i="5" s="1"/>
  <c r="T36" i="5"/>
  <c r="R36" i="5"/>
  <c r="AB35" i="5"/>
  <c r="AL35" i="5" s="1"/>
  <c r="AM35" i="5" s="1"/>
  <c r="L35" i="5"/>
  <c r="AE35" i="5" s="1"/>
  <c r="U35" i="5"/>
  <c r="V35" i="5" s="1"/>
  <c r="T35" i="5"/>
  <c r="R35" i="5"/>
  <c r="AB34" i="5"/>
  <c r="AL34" i="5" s="1"/>
  <c r="AM34" i="5" s="1"/>
  <c r="L34" i="5"/>
  <c r="AE34" i="5" s="1"/>
  <c r="U34" i="5"/>
  <c r="V34" i="5" s="1"/>
  <c r="T34" i="5"/>
  <c r="R34" i="5"/>
  <c r="AB33" i="5"/>
  <c r="AL33" i="5" s="1"/>
  <c r="AM33" i="5" s="1"/>
  <c r="L33" i="5"/>
  <c r="AE33" i="5" s="1"/>
  <c r="U33" i="5"/>
  <c r="V33" i="5" s="1"/>
  <c r="T33" i="5"/>
  <c r="R33" i="5"/>
  <c r="AB32" i="5"/>
  <c r="AL32" i="5" s="1"/>
  <c r="AM32" i="5" s="1"/>
  <c r="L32" i="5"/>
  <c r="AE32" i="5" s="1"/>
  <c r="U32" i="5"/>
  <c r="V32" i="5" s="1"/>
  <c r="T32" i="5"/>
  <c r="R32" i="5"/>
  <c r="AB31" i="5"/>
  <c r="AL31" i="5" s="1"/>
  <c r="AM31" i="5" s="1"/>
  <c r="L31" i="5"/>
  <c r="AE31" i="5" s="1"/>
  <c r="U31" i="5"/>
  <c r="V31" i="5" s="1"/>
  <c r="T31" i="5"/>
  <c r="R31" i="5"/>
  <c r="AB30" i="5"/>
  <c r="AL30" i="5" s="1"/>
  <c r="AM30" i="5" s="1"/>
  <c r="L30" i="5"/>
  <c r="AE30" i="5" s="1"/>
  <c r="U30" i="5"/>
  <c r="V30" i="5" s="1"/>
  <c r="T30" i="5"/>
  <c r="R30" i="5"/>
  <c r="AB29" i="5"/>
  <c r="AL29" i="5" s="1"/>
  <c r="AM29" i="5" s="1"/>
  <c r="L29" i="5"/>
  <c r="AE29" i="5" s="1"/>
  <c r="U29" i="5"/>
  <c r="V29" i="5" s="1"/>
  <c r="T29" i="5"/>
  <c r="R29" i="5"/>
  <c r="AB28" i="5"/>
  <c r="AL28" i="5" s="1"/>
  <c r="AM28" i="5" s="1"/>
  <c r="L28" i="5"/>
  <c r="AE28" i="5" s="1"/>
  <c r="U28" i="5"/>
  <c r="V28" i="5" s="1"/>
  <c r="T28" i="5"/>
  <c r="R28" i="5"/>
  <c r="AB27" i="5"/>
  <c r="AL27" i="5" s="1"/>
  <c r="AM27" i="5" s="1"/>
  <c r="L27" i="5"/>
  <c r="AE27" i="5" s="1"/>
  <c r="U27" i="5"/>
  <c r="V27" i="5" s="1"/>
  <c r="T27" i="5"/>
  <c r="R27" i="5"/>
  <c r="AB26" i="5"/>
  <c r="AL26" i="5" s="1"/>
  <c r="AM26" i="5" s="1"/>
  <c r="L26" i="5"/>
  <c r="AE26" i="5" s="1"/>
  <c r="U26" i="5"/>
  <c r="V26" i="5" s="1"/>
  <c r="T26" i="5"/>
  <c r="R26" i="5"/>
  <c r="AB25" i="5"/>
  <c r="AL25" i="5" s="1"/>
  <c r="AM25" i="5" s="1"/>
  <c r="L25" i="5"/>
  <c r="AE25" i="5" s="1"/>
  <c r="U25" i="5"/>
  <c r="V25" i="5" s="1"/>
  <c r="T25" i="5"/>
  <c r="R25" i="5"/>
  <c r="AB24" i="5"/>
  <c r="AL24" i="5" s="1"/>
  <c r="AM24" i="5" s="1"/>
  <c r="L24" i="5"/>
  <c r="AE24" i="5" s="1"/>
  <c r="U24" i="5"/>
  <c r="V24" i="5" s="1"/>
  <c r="T24" i="5"/>
  <c r="R24" i="5"/>
  <c r="AB23" i="5"/>
  <c r="AL23" i="5" s="1"/>
  <c r="AM23" i="5" s="1"/>
  <c r="L23" i="5"/>
  <c r="AE23" i="5" s="1"/>
  <c r="U23" i="5"/>
  <c r="V23" i="5" s="1"/>
  <c r="T23" i="5"/>
  <c r="R23" i="5"/>
  <c r="AB22" i="5"/>
  <c r="AL22" i="5" s="1"/>
  <c r="AM22" i="5" s="1"/>
  <c r="L22" i="5"/>
  <c r="AE22" i="5" s="1"/>
  <c r="U22" i="5"/>
  <c r="V22" i="5" s="1"/>
  <c r="T22" i="5"/>
  <c r="R22" i="5"/>
  <c r="AB21" i="5"/>
  <c r="AL21" i="5" s="1"/>
  <c r="AM21" i="5" s="1"/>
  <c r="L21" i="5"/>
  <c r="AE21" i="5" s="1"/>
  <c r="U21" i="5"/>
  <c r="V21" i="5" s="1"/>
  <c r="T21" i="5"/>
  <c r="R21" i="5"/>
  <c r="AB20" i="5"/>
  <c r="AL20" i="5" s="1"/>
  <c r="AM20" i="5" s="1"/>
  <c r="L20" i="5"/>
  <c r="AE20" i="5" s="1"/>
  <c r="U20" i="5"/>
  <c r="V20" i="5" s="1"/>
  <c r="T20" i="5"/>
  <c r="R20" i="5"/>
  <c r="AB19" i="5"/>
  <c r="AL19" i="5" s="1"/>
  <c r="AM19" i="5" s="1"/>
  <c r="L19" i="5"/>
  <c r="AE19" i="5" s="1"/>
  <c r="U19" i="5"/>
  <c r="V19" i="5" s="1"/>
  <c r="T19" i="5"/>
  <c r="R19" i="5"/>
  <c r="AB18" i="5"/>
  <c r="AL18" i="5" s="1"/>
  <c r="AM18" i="5" s="1"/>
  <c r="L18" i="5"/>
  <c r="AE18" i="5" s="1"/>
  <c r="U18" i="5"/>
  <c r="V18" i="5" s="1"/>
  <c r="T18" i="5"/>
  <c r="R18" i="5"/>
  <c r="AB17" i="5"/>
  <c r="AL17" i="5" s="1"/>
  <c r="AM17" i="5" s="1"/>
  <c r="L17" i="5"/>
  <c r="AE17" i="5" s="1"/>
  <c r="U17" i="5"/>
  <c r="V17" i="5" s="1"/>
  <c r="T17" i="5"/>
  <c r="R17" i="5"/>
  <c r="AY16" i="5"/>
  <c r="AX16" i="5"/>
  <c r="AB16" i="5"/>
  <c r="AL16" i="5" s="1"/>
  <c r="AM16" i="5" s="1"/>
  <c r="AE16" i="5"/>
  <c r="U16" i="5"/>
  <c r="S16" i="5"/>
  <c r="S11" i="5" s="1"/>
  <c r="Q16" i="5"/>
  <c r="Q11" i="5" s="1"/>
  <c r="AB15" i="5"/>
  <c r="AL15" i="5" s="1"/>
  <c r="AM15" i="5" s="1"/>
  <c r="AE15" i="5"/>
  <c r="AB14" i="5"/>
  <c r="AL14" i="5" s="1"/>
  <c r="AM14" i="5" s="1"/>
  <c r="AE14" i="5"/>
  <c r="AM117" i="4"/>
  <c r="V117" i="4"/>
  <c r="R117" i="4"/>
  <c r="AM113" i="4"/>
  <c r="V113" i="4"/>
  <c r="R113" i="4"/>
  <c r="AM115" i="4"/>
  <c r="V115" i="4"/>
  <c r="R115" i="4"/>
  <c r="AM114" i="4"/>
  <c r="V114" i="4"/>
  <c r="R114" i="4"/>
  <c r="R199" i="4"/>
  <c r="V199" i="4"/>
  <c r="C14" i="2"/>
  <c r="C7" i="2"/>
  <c r="D7" i="2" s="1"/>
  <c r="V97" i="4"/>
  <c r="R97" i="4"/>
  <c r="V215" i="4"/>
  <c r="R215" i="4"/>
  <c r="V214" i="4"/>
  <c r="R214" i="4"/>
  <c r="V213" i="4"/>
  <c r="R213" i="4"/>
  <c r="V212" i="4"/>
  <c r="R212" i="4"/>
  <c r="V211" i="4"/>
  <c r="R211" i="4"/>
  <c r="AB210" i="4"/>
  <c r="AA210" i="4" s="1"/>
  <c r="V210" i="4"/>
  <c r="R210" i="4"/>
  <c r="V209" i="4"/>
  <c r="R209" i="4"/>
  <c r="V208" i="4"/>
  <c r="R208" i="4"/>
  <c r="V207" i="4"/>
  <c r="R207" i="4"/>
  <c r="V206" i="4"/>
  <c r="R206" i="4"/>
  <c r="V205" i="4"/>
  <c r="R205" i="4"/>
  <c r="AB204" i="4"/>
  <c r="AA204" i="4" s="1"/>
  <c r="V204" i="4"/>
  <c r="R204" i="4"/>
  <c r="V334" i="4"/>
  <c r="R334" i="4"/>
  <c r="V333" i="4"/>
  <c r="R333" i="4"/>
  <c r="V332" i="4"/>
  <c r="R332" i="4"/>
  <c r="V331" i="4"/>
  <c r="R331" i="4"/>
  <c r="V330" i="4"/>
  <c r="R330" i="4"/>
  <c r="V329" i="4"/>
  <c r="R329" i="4"/>
  <c r="V328" i="4"/>
  <c r="R328" i="4"/>
  <c r="V327" i="4"/>
  <c r="R327" i="4"/>
  <c r="V326" i="4"/>
  <c r="R326" i="4"/>
  <c r="V325" i="4"/>
  <c r="R325" i="4"/>
  <c r="V324" i="4"/>
  <c r="R324" i="4"/>
  <c r="V323" i="4"/>
  <c r="R323" i="4"/>
  <c r="V322" i="4"/>
  <c r="R322" i="4"/>
  <c r="V321" i="4"/>
  <c r="R321" i="4"/>
  <c r="V320" i="4"/>
  <c r="R320" i="4"/>
  <c r="V319" i="4"/>
  <c r="R319" i="4"/>
  <c r="V318" i="4"/>
  <c r="R318" i="4"/>
  <c r="V317" i="4"/>
  <c r="R317" i="4"/>
  <c r="V298" i="4"/>
  <c r="R298" i="4"/>
  <c r="V517" i="4"/>
  <c r="R517" i="4"/>
  <c r="V516" i="4"/>
  <c r="R516" i="4"/>
  <c r="V515" i="4"/>
  <c r="R515" i="4"/>
  <c r="V514" i="4"/>
  <c r="R514" i="4"/>
  <c r="V513" i="4"/>
  <c r="R513" i="4"/>
  <c r="V509" i="4"/>
  <c r="R509" i="4"/>
  <c r="V506" i="4"/>
  <c r="R506" i="4"/>
  <c r="V503" i="4"/>
  <c r="R503" i="4"/>
  <c r="V501" i="4"/>
  <c r="R501" i="4"/>
  <c r="V498" i="4"/>
  <c r="R498" i="4"/>
  <c r="V497" i="4"/>
  <c r="R497" i="4"/>
  <c r="V496" i="4"/>
  <c r="R496" i="4"/>
  <c r="V495" i="4"/>
  <c r="R495" i="4"/>
  <c r="C24" i="2"/>
  <c r="C13" i="2"/>
  <c r="V528" i="4"/>
  <c r="S528" i="4"/>
  <c r="R528" i="4"/>
  <c r="V527" i="4"/>
  <c r="S527" i="4"/>
  <c r="R527" i="4"/>
  <c r="V526" i="4"/>
  <c r="R526" i="4"/>
  <c r="V525" i="4"/>
  <c r="R525" i="4"/>
  <c r="V523" i="4"/>
  <c r="R523" i="4"/>
  <c r="V522" i="4"/>
  <c r="R522" i="4"/>
  <c r="V521" i="4"/>
  <c r="R521" i="4"/>
  <c r="V520" i="4"/>
  <c r="R520" i="4"/>
  <c r="AB518" i="4"/>
  <c r="U518" i="4"/>
  <c r="V518" i="4" s="1"/>
  <c r="R518" i="4"/>
  <c r="V512" i="4"/>
  <c r="R512" i="4"/>
  <c r="V511" i="4"/>
  <c r="R511" i="4"/>
  <c r="V510" i="4"/>
  <c r="R510" i="4"/>
  <c r="V508" i="4"/>
  <c r="R508" i="4"/>
  <c r="V507" i="4"/>
  <c r="R507" i="4"/>
  <c r="V505" i="4"/>
  <c r="R505" i="4"/>
  <c r="V504" i="4"/>
  <c r="R504" i="4"/>
  <c r="V502" i="4"/>
  <c r="R502" i="4"/>
  <c r="V500" i="4"/>
  <c r="R500" i="4"/>
  <c r="V499" i="4"/>
  <c r="R499" i="4"/>
  <c r="R494" i="4"/>
  <c r="R493" i="4"/>
  <c r="R492" i="4"/>
  <c r="AE491" i="4"/>
  <c r="U491" i="4"/>
  <c r="S491" i="4" s="1"/>
  <c r="R491" i="4"/>
  <c r="V491" i="4" s="1"/>
  <c r="AE490" i="4"/>
  <c r="U490" i="4"/>
  <c r="R490" i="4"/>
  <c r="V490" i="4" s="1"/>
  <c r="AE489" i="4"/>
  <c r="U489" i="4"/>
  <c r="S489" i="4" s="1"/>
  <c r="R489" i="4"/>
  <c r="V489" i="4" s="1"/>
  <c r="AE488" i="4"/>
  <c r="U488" i="4"/>
  <c r="S488" i="4" s="1"/>
  <c r="R488" i="4"/>
  <c r="V488" i="4" s="1"/>
  <c r="AE487" i="4"/>
  <c r="U487" i="4"/>
  <c r="S487" i="4" s="1"/>
  <c r="R487" i="4"/>
  <c r="V487" i="4"/>
  <c r="AE486" i="4"/>
  <c r="U486" i="4"/>
  <c r="S486" i="4" s="1"/>
  <c r="R486" i="4"/>
  <c r="V486" i="4"/>
  <c r="AE485" i="4"/>
  <c r="U485" i="4"/>
  <c r="R485" i="4"/>
  <c r="V485" i="4"/>
  <c r="AE484" i="4"/>
  <c r="R484" i="4"/>
  <c r="V484" i="4" s="1"/>
  <c r="AE483" i="4"/>
  <c r="U483" i="4"/>
  <c r="S483" i="4" s="1"/>
  <c r="R483" i="4"/>
  <c r="V483" i="4" s="1"/>
  <c r="AE482" i="4"/>
  <c r="U482" i="4"/>
  <c r="S482" i="4" s="1"/>
  <c r="R482" i="4"/>
  <c r="V482" i="4" s="1"/>
  <c r="Q481" i="4"/>
  <c r="U481" i="4" s="1"/>
  <c r="S481" i="4" s="1"/>
  <c r="AE480" i="4"/>
  <c r="U480" i="4"/>
  <c r="S480" i="4" s="1"/>
  <c r="R480" i="4"/>
  <c r="V480" i="4" s="1"/>
  <c r="AE479" i="4"/>
  <c r="U479" i="4"/>
  <c r="S479" i="4" s="1"/>
  <c r="R479" i="4"/>
  <c r="V479" i="4" s="1"/>
  <c r="AE478" i="4"/>
  <c r="R478" i="4"/>
  <c r="V478" i="4" s="1"/>
  <c r="AE477" i="4"/>
  <c r="U477" i="4"/>
  <c r="R477" i="4"/>
  <c r="V477" i="4" s="1"/>
  <c r="AE476" i="4"/>
  <c r="Q476" i="4"/>
  <c r="R476" i="4" s="1"/>
  <c r="V476" i="4" s="1"/>
  <c r="AE475" i="4"/>
  <c r="Q475" i="4"/>
  <c r="U475" i="4"/>
  <c r="S475" i="4" s="1"/>
  <c r="AE474" i="4"/>
  <c r="U474" i="4"/>
  <c r="S474" i="4" s="1"/>
  <c r="R474" i="4"/>
  <c r="AE473" i="4"/>
  <c r="Q473" i="4"/>
  <c r="U473" i="4" s="1"/>
  <c r="AE472" i="4"/>
  <c r="V472" i="4"/>
  <c r="R472" i="4"/>
  <c r="AE471" i="4"/>
  <c r="V471" i="4"/>
  <c r="R471" i="4"/>
  <c r="AE470" i="4"/>
  <c r="V470" i="4"/>
  <c r="R470" i="4"/>
  <c r="AE469" i="4"/>
  <c r="R469" i="4"/>
  <c r="V469" i="4" s="1"/>
  <c r="AE468" i="4"/>
  <c r="V468" i="4"/>
  <c r="R468" i="4"/>
  <c r="AE467" i="4"/>
  <c r="V467" i="4"/>
  <c r="R467" i="4"/>
  <c r="AE466" i="4"/>
  <c r="U466" i="4"/>
  <c r="S466" i="4" s="1"/>
  <c r="R466" i="4"/>
  <c r="V466" i="4" s="1"/>
  <c r="AE465" i="4"/>
  <c r="U465" i="4"/>
  <c r="R465" i="4"/>
  <c r="V465" i="4" s="1"/>
  <c r="AL464" i="4"/>
  <c r="V464" i="4"/>
  <c r="R464" i="4"/>
  <c r="V463" i="4"/>
  <c r="R463" i="4"/>
  <c r="AL461" i="4"/>
  <c r="V461" i="4"/>
  <c r="R461" i="4"/>
  <c r="V460" i="4"/>
  <c r="R460" i="4"/>
  <c r="AL459" i="4"/>
  <c r="AL458" i="4"/>
  <c r="V458" i="4"/>
  <c r="R458" i="4"/>
  <c r="AL457" i="4"/>
  <c r="AL456" i="4"/>
  <c r="AL455" i="4"/>
  <c r="V455" i="4"/>
  <c r="R455" i="4"/>
  <c r="AL454" i="4"/>
  <c r="V454" i="4"/>
  <c r="R454" i="4"/>
  <c r="AL453" i="4"/>
  <c r="V453" i="4"/>
  <c r="R453" i="4"/>
  <c r="AL452" i="4"/>
  <c r="V452" i="4"/>
  <c r="R452" i="4"/>
  <c r="AL450" i="4"/>
  <c r="V450" i="4"/>
  <c r="R450" i="4"/>
  <c r="AL449" i="4"/>
  <c r="V449" i="4"/>
  <c r="R449" i="4"/>
  <c r="AL448" i="4"/>
  <c r="V448" i="4"/>
  <c r="R448" i="4"/>
  <c r="AL447" i="4"/>
  <c r="AL446" i="4"/>
  <c r="V446" i="4"/>
  <c r="R446" i="4"/>
  <c r="AL445" i="4"/>
  <c r="AL444" i="4"/>
  <c r="V444" i="4"/>
  <c r="R444" i="4"/>
  <c r="AL443" i="4"/>
  <c r="V443" i="4"/>
  <c r="R443" i="4"/>
  <c r="AL442" i="4"/>
  <c r="V442" i="4"/>
  <c r="R442" i="4"/>
  <c r="AL441" i="4"/>
  <c r="AL440" i="4"/>
  <c r="V440" i="4"/>
  <c r="R440" i="4"/>
  <c r="AL439" i="4"/>
  <c r="V439" i="4"/>
  <c r="R439" i="4"/>
  <c r="AL438" i="4"/>
  <c r="V438" i="4"/>
  <c r="R438" i="4"/>
  <c r="AL437" i="4"/>
  <c r="V437" i="4"/>
  <c r="R437" i="4"/>
  <c r="AL436" i="4"/>
  <c r="V436" i="4"/>
  <c r="R436" i="4"/>
  <c r="AL435" i="4"/>
  <c r="V435" i="4"/>
  <c r="R435" i="4"/>
  <c r="AL434" i="4"/>
  <c r="AL433" i="4"/>
  <c r="V433" i="4"/>
  <c r="R433" i="4"/>
  <c r="AL432" i="4"/>
  <c r="AL431" i="4"/>
  <c r="V431" i="4"/>
  <c r="R431" i="4"/>
  <c r="AL430" i="4"/>
  <c r="V430" i="4"/>
  <c r="R430" i="4"/>
  <c r="AL429" i="4"/>
  <c r="AL428" i="4"/>
  <c r="V428" i="4"/>
  <c r="R428" i="4"/>
  <c r="AL427" i="4"/>
  <c r="V427" i="4"/>
  <c r="R427" i="4"/>
  <c r="AL426" i="4"/>
  <c r="V426" i="4"/>
  <c r="R426" i="4"/>
  <c r="AL425" i="4"/>
  <c r="V425" i="4"/>
  <c r="R425" i="4"/>
  <c r="AL424" i="4"/>
  <c r="V424" i="4"/>
  <c r="R424" i="4"/>
  <c r="AL423" i="4"/>
  <c r="V423" i="4"/>
  <c r="R423" i="4"/>
  <c r="AL422" i="4"/>
  <c r="V422" i="4"/>
  <c r="R422" i="4"/>
  <c r="AL421" i="4"/>
  <c r="V421" i="4"/>
  <c r="R421" i="4"/>
  <c r="AL420" i="4"/>
  <c r="V420" i="4"/>
  <c r="R420" i="4"/>
  <c r="AL419" i="4"/>
  <c r="V419" i="4"/>
  <c r="R419" i="4"/>
  <c r="AL418" i="4"/>
  <c r="V418" i="4"/>
  <c r="R418" i="4"/>
  <c r="AL417" i="4"/>
  <c r="AL416" i="4"/>
  <c r="AL415" i="4"/>
  <c r="V415" i="4"/>
  <c r="R415" i="4"/>
  <c r="AL414" i="4"/>
  <c r="V414" i="4"/>
  <c r="R414" i="4"/>
  <c r="AL413" i="4"/>
  <c r="V413" i="4"/>
  <c r="R413" i="4"/>
  <c r="AL412" i="4"/>
  <c r="V412" i="4"/>
  <c r="R412" i="4"/>
  <c r="AL411" i="4"/>
  <c r="V411" i="4"/>
  <c r="R411" i="4"/>
  <c r="AL410" i="4"/>
  <c r="V410" i="4"/>
  <c r="R410" i="4"/>
  <c r="AL409" i="4"/>
  <c r="V409" i="4"/>
  <c r="R409" i="4"/>
  <c r="AL408" i="4"/>
  <c r="V408" i="4"/>
  <c r="R408" i="4"/>
  <c r="AL407" i="4"/>
  <c r="V407" i="4"/>
  <c r="R407" i="4"/>
  <c r="AL406" i="4"/>
  <c r="AL405" i="4"/>
  <c r="V405" i="4"/>
  <c r="R405" i="4"/>
  <c r="AL404" i="4"/>
  <c r="V404" i="4"/>
  <c r="R404" i="4"/>
  <c r="V403" i="4"/>
  <c r="R403" i="4"/>
  <c r="AN402" i="4"/>
  <c r="V402" i="4"/>
  <c r="R402" i="4"/>
  <c r="AN401" i="4"/>
  <c r="V401" i="4"/>
  <c r="R401" i="4"/>
  <c r="AB400" i="4"/>
  <c r="AN399" i="4"/>
  <c r="AB399" i="4"/>
  <c r="AB398" i="4"/>
  <c r="AB397" i="4"/>
  <c r="AB396" i="4"/>
  <c r="V395" i="4"/>
  <c r="R395" i="4"/>
  <c r="V394" i="4"/>
  <c r="R394" i="4"/>
  <c r="V393" i="4"/>
  <c r="R393" i="4"/>
  <c r="V392" i="4"/>
  <c r="R392" i="4"/>
  <c r="V391" i="4"/>
  <c r="R391" i="4"/>
  <c r="V390" i="4"/>
  <c r="R390" i="4"/>
  <c r="V389" i="4"/>
  <c r="R389" i="4"/>
  <c r="V388" i="4"/>
  <c r="R388" i="4"/>
  <c r="V387" i="4"/>
  <c r="R387" i="4"/>
  <c r="V386" i="4"/>
  <c r="R386" i="4"/>
  <c r="V385" i="4"/>
  <c r="R385" i="4"/>
  <c r="V384" i="4"/>
  <c r="R384" i="4"/>
  <c r="V383" i="4"/>
  <c r="R383" i="4"/>
  <c r="AB382" i="4"/>
  <c r="V382" i="4"/>
  <c r="R382" i="4"/>
  <c r="AB381" i="4"/>
  <c r="V381" i="4"/>
  <c r="R381" i="4"/>
  <c r="AB380" i="4"/>
  <c r="V380" i="4"/>
  <c r="R380" i="4"/>
  <c r="AB379" i="4"/>
  <c r="V379" i="4"/>
  <c r="R379" i="4"/>
  <c r="AB378" i="4"/>
  <c r="V378" i="4"/>
  <c r="R378" i="4"/>
  <c r="AB377" i="4"/>
  <c r="V377" i="4"/>
  <c r="R377" i="4"/>
  <c r="AB376" i="4"/>
  <c r="V376" i="4"/>
  <c r="R376" i="4"/>
  <c r="AB375" i="4"/>
  <c r="V375" i="4"/>
  <c r="R375" i="4"/>
  <c r="AB374" i="4"/>
  <c r="V374" i="4"/>
  <c r="R374" i="4"/>
  <c r="AB373" i="4"/>
  <c r="V373" i="4"/>
  <c r="R373" i="4"/>
  <c r="AB372" i="4"/>
  <c r="V372" i="4"/>
  <c r="R372" i="4"/>
  <c r="AB371" i="4"/>
  <c r="V371" i="4"/>
  <c r="R371" i="4"/>
  <c r="V370" i="4"/>
  <c r="R370" i="4"/>
  <c r="V369" i="4"/>
  <c r="R369" i="4"/>
  <c r="V368" i="4"/>
  <c r="R368" i="4"/>
  <c r="V367" i="4"/>
  <c r="R367" i="4"/>
  <c r="V366" i="4"/>
  <c r="R366" i="4"/>
  <c r="V365" i="4"/>
  <c r="R365" i="4"/>
  <c r="V364" i="4"/>
  <c r="R364" i="4"/>
  <c r="V363" i="4"/>
  <c r="R363" i="4"/>
  <c r="V362" i="4"/>
  <c r="R362" i="4"/>
  <c r="V361" i="4"/>
  <c r="R361" i="4"/>
  <c r="V360" i="4"/>
  <c r="R360" i="4"/>
  <c r="V359" i="4"/>
  <c r="R359" i="4"/>
  <c r="V358" i="4"/>
  <c r="R358" i="4"/>
  <c r="V357" i="4"/>
  <c r="R357" i="4"/>
  <c r="V356" i="4"/>
  <c r="R356" i="4"/>
  <c r="V355" i="4"/>
  <c r="R355" i="4"/>
  <c r="V354" i="4"/>
  <c r="R354" i="4"/>
  <c r="V353" i="4"/>
  <c r="R353" i="4"/>
  <c r="V352" i="4"/>
  <c r="R352" i="4"/>
  <c r="V351" i="4"/>
  <c r="R351" i="4"/>
  <c r="V350" i="4"/>
  <c r="R350" i="4"/>
  <c r="V349" i="4"/>
  <c r="R349" i="4"/>
  <c r="V348" i="4"/>
  <c r="R348" i="4"/>
  <c r="V347" i="4"/>
  <c r="R347" i="4"/>
  <c r="V346" i="4"/>
  <c r="R346" i="4"/>
  <c r="V345" i="4"/>
  <c r="R345" i="4"/>
  <c r="V344" i="4"/>
  <c r="R344" i="4"/>
  <c r="V343" i="4"/>
  <c r="R343" i="4"/>
  <c r="V342" i="4"/>
  <c r="R342" i="4"/>
  <c r="V341" i="4"/>
  <c r="R341" i="4"/>
  <c r="V340" i="4"/>
  <c r="R340" i="4"/>
  <c r="V339" i="4"/>
  <c r="R339" i="4"/>
  <c r="V338" i="4"/>
  <c r="R338" i="4"/>
  <c r="V337" i="4"/>
  <c r="R337" i="4"/>
  <c r="V336" i="4"/>
  <c r="S336" i="4"/>
  <c r="R336" i="4"/>
  <c r="V335" i="4"/>
  <c r="R335" i="4"/>
  <c r="V316" i="4"/>
  <c r="R316" i="4"/>
  <c r="V315" i="4"/>
  <c r="R315" i="4"/>
  <c r="V314" i="4"/>
  <c r="R314" i="4"/>
  <c r="V313" i="4"/>
  <c r="R313" i="4"/>
  <c r="V312" i="4"/>
  <c r="R312" i="4"/>
  <c r="V311" i="4"/>
  <c r="R311" i="4"/>
  <c r="V310" i="4"/>
  <c r="R310" i="4"/>
  <c r="V309" i="4"/>
  <c r="R309" i="4"/>
  <c r="V308" i="4"/>
  <c r="R308" i="4"/>
  <c r="V307" i="4"/>
  <c r="R307" i="4"/>
  <c r="V306" i="4"/>
  <c r="R306" i="4"/>
  <c r="V305" i="4"/>
  <c r="R305" i="4"/>
  <c r="V304" i="4"/>
  <c r="R304" i="4"/>
  <c r="V303" i="4"/>
  <c r="R303" i="4"/>
  <c r="V302" i="4"/>
  <c r="R302" i="4"/>
  <c r="V301" i="4"/>
  <c r="R301" i="4"/>
  <c r="V300" i="4"/>
  <c r="R300" i="4"/>
  <c r="V299" i="4"/>
  <c r="R299" i="4"/>
  <c r="V297" i="4"/>
  <c r="R297" i="4"/>
  <c r="V296" i="4"/>
  <c r="R296" i="4"/>
  <c r="V295" i="4"/>
  <c r="R295" i="4"/>
  <c r="V294" i="4"/>
  <c r="R294" i="4"/>
  <c r="V293" i="4"/>
  <c r="R293" i="4"/>
  <c r="V292" i="4"/>
  <c r="R292" i="4"/>
  <c r="V291" i="4"/>
  <c r="R291" i="4"/>
  <c r="V290" i="4"/>
  <c r="R290" i="4"/>
  <c r="V289" i="4"/>
  <c r="R289" i="4"/>
  <c r="V288" i="4"/>
  <c r="R288" i="4"/>
  <c r="V287" i="4"/>
  <c r="R287" i="4"/>
  <c r="V286" i="4"/>
  <c r="R286" i="4"/>
  <c r="V285" i="4"/>
  <c r="R285" i="4"/>
  <c r="V284" i="4"/>
  <c r="R284" i="4"/>
  <c r="V283" i="4"/>
  <c r="R283" i="4"/>
  <c r="V282" i="4"/>
  <c r="R282" i="4"/>
  <c r="V281" i="4"/>
  <c r="R281" i="4"/>
  <c r="V280" i="4"/>
  <c r="S280" i="4"/>
  <c r="R280" i="4"/>
  <c r="V279" i="4"/>
  <c r="S279" i="4"/>
  <c r="R279" i="4"/>
  <c r="V278" i="4"/>
  <c r="S278" i="4"/>
  <c r="R278" i="4"/>
  <c r="V277" i="4"/>
  <c r="R277" i="4"/>
  <c r="V276" i="4"/>
  <c r="R276" i="4"/>
  <c r="AA275" i="4"/>
  <c r="V275" i="4"/>
  <c r="R275" i="4"/>
  <c r="V274" i="4"/>
  <c r="S274" i="4"/>
  <c r="R274" i="4"/>
  <c r="V273" i="4"/>
  <c r="S273" i="4"/>
  <c r="R273" i="4"/>
  <c r="V272" i="4"/>
  <c r="S272" i="4"/>
  <c r="R272" i="4"/>
  <c r="AB271" i="4"/>
  <c r="AA271" i="4" s="1"/>
  <c r="V271" i="4"/>
  <c r="S271" i="4"/>
  <c r="R271" i="4"/>
  <c r="V270" i="4"/>
  <c r="S270" i="4"/>
  <c r="R270" i="4"/>
  <c r="V269" i="4"/>
  <c r="R269" i="4"/>
  <c r="AB268" i="4"/>
  <c r="AA268" i="4" s="1"/>
  <c r="V268" i="4"/>
  <c r="S268" i="4"/>
  <c r="R268" i="4"/>
  <c r="AB267" i="4"/>
  <c r="AA267" i="4" s="1"/>
  <c r="V267" i="4"/>
  <c r="S267" i="4"/>
  <c r="R267" i="4"/>
  <c r="V266" i="4"/>
  <c r="S266" i="4"/>
  <c r="R266" i="4"/>
  <c r="V265" i="4"/>
  <c r="S265" i="4"/>
  <c r="R265" i="4"/>
  <c r="AB264" i="4"/>
  <c r="AA264" i="4" s="1"/>
  <c r="V264" i="4"/>
  <c r="S264" i="4"/>
  <c r="R264" i="4"/>
  <c r="AB263" i="4"/>
  <c r="AA263" i="4" s="1"/>
  <c r="V263" i="4"/>
  <c r="S263" i="4"/>
  <c r="R263" i="4"/>
  <c r="V262" i="4"/>
  <c r="S262" i="4"/>
  <c r="R262" i="4"/>
  <c r="V261" i="4"/>
  <c r="S261" i="4"/>
  <c r="R261" i="4"/>
  <c r="AB260" i="4"/>
  <c r="AA260" i="4" s="1"/>
  <c r="V260" i="4"/>
  <c r="S260" i="4"/>
  <c r="R260" i="4"/>
  <c r="V259" i="4"/>
  <c r="R259" i="4"/>
  <c r="V258" i="4"/>
  <c r="R258" i="4"/>
  <c r="V257" i="4"/>
  <c r="R257" i="4"/>
  <c r="V256" i="4"/>
  <c r="R256" i="4"/>
  <c r="V255" i="4"/>
  <c r="R255" i="4"/>
  <c r="V254" i="4"/>
  <c r="R254" i="4"/>
  <c r="V253" i="4"/>
  <c r="R253" i="4"/>
  <c r="V252" i="4"/>
  <c r="R252" i="4"/>
  <c r="V250" i="4"/>
  <c r="R250" i="4"/>
  <c r="V249" i="4"/>
  <c r="R249" i="4"/>
  <c r="V248" i="4"/>
  <c r="R248" i="4"/>
  <c r="AI247" i="4"/>
  <c r="V247" i="4"/>
  <c r="R247" i="4"/>
  <c r="V246" i="4"/>
  <c r="R246" i="4"/>
  <c r="V245" i="4"/>
  <c r="R245" i="4"/>
  <c r="V244" i="4"/>
  <c r="R244" i="4"/>
  <c r="V243" i="4"/>
  <c r="R243" i="4"/>
  <c r="V242" i="4"/>
  <c r="R242" i="4"/>
  <c r="V241" i="4"/>
  <c r="R241" i="4"/>
  <c r="V240" i="4"/>
  <c r="R240" i="4"/>
  <c r="V239" i="4"/>
  <c r="R239" i="4"/>
  <c r="V238" i="4"/>
  <c r="R238" i="4"/>
  <c r="V237" i="4"/>
  <c r="R237" i="4"/>
  <c r="V236" i="4"/>
  <c r="R236" i="4"/>
  <c r="V235" i="4"/>
  <c r="R235" i="4"/>
  <c r="V234" i="4"/>
  <c r="R234" i="4"/>
  <c r="V233" i="4"/>
  <c r="R233" i="4"/>
  <c r="V232" i="4"/>
  <c r="R232" i="4"/>
  <c r="AI231" i="4"/>
  <c r="V231" i="4"/>
  <c r="R231" i="4"/>
  <c r="V230" i="4"/>
  <c r="R230" i="4"/>
  <c r="V229" i="4"/>
  <c r="R229" i="4"/>
  <c r="V228" i="4"/>
  <c r="R228" i="4"/>
  <c r="AI227" i="4"/>
  <c r="V227" i="4"/>
  <c r="R227" i="4"/>
  <c r="V226" i="4"/>
  <c r="R226" i="4"/>
  <c r="V225" i="4"/>
  <c r="R225" i="4"/>
  <c r="V224" i="4"/>
  <c r="R224" i="4"/>
  <c r="V223" i="4"/>
  <c r="R223" i="4"/>
  <c r="V222" i="4"/>
  <c r="R222" i="4"/>
  <c r="V221" i="4"/>
  <c r="R221" i="4"/>
  <c r="V220" i="4"/>
  <c r="R220" i="4"/>
  <c r="V219" i="4"/>
  <c r="R219" i="4"/>
  <c r="V218" i="4"/>
  <c r="R218" i="4"/>
  <c r="V217" i="4"/>
  <c r="R217" i="4"/>
  <c r="V216" i="4"/>
  <c r="R216" i="4"/>
  <c r="V203" i="4"/>
  <c r="R203" i="4"/>
  <c r="V202" i="4"/>
  <c r="R202" i="4"/>
  <c r="V201" i="4"/>
  <c r="R201" i="4"/>
  <c r="V200" i="4"/>
  <c r="R200" i="4"/>
  <c r="V198" i="4"/>
  <c r="R198" i="4"/>
  <c r="AE197" i="4"/>
  <c r="V197" i="4"/>
  <c r="R197" i="4"/>
  <c r="V196" i="4"/>
  <c r="R196" i="4"/>
  <c r="V195" i="4"/>
  <c r="R195" i="4"/>
  <c r="V194" i="4"/>
  <c r="R194" i="4"/>
  <c r="V193" i="4"/>
  <c r="R193" i="4"/>
  <c r="V192" i="4"/>
  <c r="R192" i="4"/>
  <c r="V190" i="4"/>
  <c r="R190" i="4"/>
  <c r="V189" i="4"/>
  <c r="R189" i="4"/>
  <c r="V188" i="4"/>
  <c r="R188" i="4"/>
  <c r="V187" i="4"/>
  <c r="R187" i="4"/>
  <c r="V186" i="4"/>
  <c r="R186" i="4"/>
  <c r="V185" i="4"/>
  <c r="R185" i="4"/>
  <c r="V184" i="4"/>
  <c r="R184" i="4"/>
  <c r="V183" i="4"/>
  <c r="R183" i="4"/>
  <c r="V182" i="4"/>
  <c r="R182" i="4"/>
  <c r="V181" i="4"/>
  <c r="R181" i="4"/>
  <c r="V180" i="4"/>
  <c r="R180" i="4"/>
  <c r="V179" i="4"/>
  <c r="R179" i="4"/>
  <c r="V178" i="4"/>
  <c r="R178" i="4"/>
  <c r="V177" i="4"/>
  <c r="R177" i="4"/>
  <c r="V176" i="4"/>
  <c r="R176" i="4"/>
  <c r="V175" i="4"/>
  <c r="R175" i="4"/>
  <c r="V174" i="4"/>
  <c r="R174" i="4"/>
  <c r="AE173" i="4"/>
  <c r="U173" i="4"/>
  <c r="R173" i="4"/>
  <c r="W173" i="4" s="1"/>
  <c r="V172" i="4"/>
  <c r="R172" i="4"/>
  <c r="AE171" i="4"/>
  <c r="U171" i="4"/>
  <c r="R171" i="4"/>
  <c r="V171" i="4" s="1"/>
  <c r="V170" i="4"/>
  <c r="R170" i="4"/>
  <c r="AE169" i="4"/>
  <c r="U169" i="4"/>
  <c r="S169" i="4" s="1"/>
  <c r="R169" i="4"/>
  <c r="V169" i="4" s="1"/>
  <c r="V168" i="4"/>
  <c r="R168" i="4"/>
  <c r="AE167" i="4"/>
  <c r="U167" i="4"/>
  <c r="S167" i="4" s="1"/>
  <c r="R167" i="4"/>
  <c r="V167" i="4" s="1"/>
  <c r="V166" i="4"/>
  <c r="R166" i="4"/>
  <c r="V165" i="4"/>
  <c r="R165" i="4"/>
  <c r="V164" i="4"/>
  <c r="R164" i="4"/>
  <c r="V163" i="4"/>
  <c r="R163" i="4"/>
  <c r="V162" i="4"/>
  <c r="R162" i="4"/>
  <c r="V161" i="4"/>
  <c r="R161" i="4"/>
  <c r="V160" i="4"/>
  <c r="R160" i="4"/>
  <c r="V159" i="4"/>
  <c r="R159" i="4"/>
  <c r="V158" i="4"/>
  <c r="R158" i="4"/>
  <c r="V157" i="4"/>
  <c r="R157" i="4"/>
  <c r="V156" i="4"/>
  <c r="R156" i="4"/>
  <c r="V155" i="4"/>
  <c r="R155" i="4"/>
  <c r="V154" i="4"/>
  <c r="R154" i="4"/>
  <c r="V153" i="4"/>
  <c r="R153" i="4"/>
  <c r="V152" i="4"/>
  <c r="R152" i="4"/>
  <c r="V151" i="4"/>
  <c r="R151" i="4"/>
  <c r="V150" i="4"/>
  <c r="R150" i="4"/>
  <c r="V149" i="4"/>
  <c r="R149" i="4"/>
  <c r="V148" i="4"/>
  <c r="R148" i="4"/>
  <c r="V147" i="4"/>
  <c r="R147" i="4"/>
  <c r="V146" i="4"/>
  <c r="R146" i="4"/>
  <c r="V145" i="4"/>
  <c r="R145" i="4"/>
  <c r="AE144" i="4"/>
  <c r="Y144" i="4"/>
  <c r="X144" i="4"/>
  <c r="V144" i="4"/>
  <c r="R144" i="4"/>
  <c r="S144" i="4" s="1"/>
  <c r="AE143" i="4"/>
  <c r="Y143" i="4"/>
  <c r="X143" i="4"/>
  <c r="AE142" i="4"/>
  <c r="Y142" i="4"/>
  <c r="X142" i="4"/>
  <c r="V142" i="4"/>
  <c r="R142" i="4"/>
  <c r="AE141" i="4"/>
  <c r="Y141" i="4"/>
  <c r="X141" i="4"/>
  <c r="V141" i="4"/>
  <c r="R141" i="4"/>
  <c r="AE140" i="4"/>
  <c r="Y140" i="4"/>
  <c r="X140" i="4"/>
  <c r="V140" i="4"/>
  <c r="R140" i="4"/>
  <c r="AE139" i="4"/>
  <c r="Y139" i="4"/>
  <c r="X139" i="4"/>
  <c r="V139" i="4"/>
  <c r="R139" i="4"/>
  <c r="AE138" i="4"/>
  <c r="Y138" i="4"/>
  <c r="X138" i="4"/>
  <c r="V138" i="4"/>
  <c r="R138" i="4"/>
  <c r="AE137" i="4"/>
  <c r="Y137" i="4"/>
  <c r="X137" i="4"/>
  <c r="V137" i="4"/>
  <c r="R137" i="4"/>
  <c r="V136" i="4"/>
  <c r="R136" i="4"/>
  <c r="V132" i="4"/>
  <c r="R132" i="4"/>
  <c r="V131" i="4"/>
  <c r="R131" i="4"/>
  <c r="AM116" i="4"/>
  <c r="V116" i="4"/>
  <c r="R116" i="4"/>
  <c r="AM112" i="4"/>
  <c r="V112" i="4"/>
  <c r="R112" i="4"/>
  <c r="V111" i="4"/>
  <c r="R111" i="4"/>
  <c r="V110" i="4"/>
  <c r="R110" i="4"/>
  <c r="V109" i="4"/>
  <c r="R109" i="4"/>
  <c r="V108" i="4"/>
  <c r="R108" i="4"/>
  <c r="V107" i="4"/>
  <c r="R107" i="4"/>
  <c r="V106" i="4"/>
  <c r="R106" i="4"/>
  <c r="V105" i="4"/>
  <c r="R105" i="4"/>
  <c r="V104" i="4"/>
  <c r="R104" i="4"/>
  <c r="V103" i="4"/>
  <c r="R103" i="4"/>
  <c r="V102" i="4"/>
  <c r="R102" i="4"/>
  <c r="V101" i="4"/>
  <c r="R101" i="4"/>
  <c r="V100" i="4"/>
  <c r="R100" i="4"/>
  <c r="V96" i="4"/>
  <c r="R96" i="4"/>
  <c r="V95" i="4"/>
  <c r="R95" i="4"/>
  <c r="V94" i="4"/>
  <c r="R94" i="4"/>
  <c r="V93" i="4"/>
  <c r="R93" i="4"/>
  <c r="V92" i="4"/>
  <c r="R92" i="4"/>
  <c r="V91" i="4"/>
  <c r="R91" i="4"/>
  <c r="V90" i="4"/>
  <c r="R90" i="4"/>
  <c r="V89" i="4"/>
  <c r="R89" i="4"/>
  <c r="V88" i="4"/>
  <c r="R88" i="4"/>
  <c r="V87" i="4"/>
  <c r="R87" i="4"/>
  <c r="V86" i="4"/>
  <c r="R86" i="4"/>
  <c r="V85" i="4"/>
  <c r="R85" i="4"/>
  <c r="V84" i="4"/>
  <c r="R84" i="4"/>
  <c r="V83" i="4"/>
  <c r="R83" i="4"/>
  <c r="V82" i="4"/>
  <c r="R82" i="4"/>
  <c r="V81" i="4"/>
  <c r="R81" i="4"/>
  <c r="V80" i="4"/>
  <c r="R80" i="4"/>
  <c r="V79" i="4"/>
  <c r="R79" i="4"/>
  <c r="V78" i="4"/>
  <c r="R78" i="4"/>
  <c r="V77" i="4"/>
  <c r="R77" i="4"/>
  <c r="V76" i="4"/>
  <c r="R76" i="4"/>
  <c r="V75" i="4"/>
  <c r="R75" i="4"/>
  <c r="V74" i="4"/>
  <c r="R74" i="4"/>
  <c r="V73" i="4"/>
  <c r="R73" i="4"/>
  <c r="V69" i="4"/>
  <c r="R69" i="4"/>
  <c r="U68" i="4"/>
  <c r="R68" i="4"/>
  <c r="V68" i="4" s="1"/>
  <c r="R67" i="4"/>
  <c r="R66" i="4"/>
  <c r="R65" i="4"/>
  <c r="R64" i="4"/>
  <c r="R63" i="4"/>
  <c r="R62" i="4"/>
  <c r="R61" i="4"/>
  <c r="R60" i="4"/>
  <c r="R59" i="4"/>
  <c r="V58" i="4"/>
  <c r="R58" i="4"/>
  <c r="V57" i="4"/>
  <c r="R57" i="4"/>
  <c r="V56" i="4"/>
  <c r="R56" i="4"/>
  <c r="V55" i="4"/>
  <c r="R55" i="4"/>
  <c r="AL54" i="4"/>
  <c r="V54" i="4"/>
  <c r="R54" i="4"/>
  <c r="V53" i="4"/>
  <c r="R53" i="4"/>
  <c r="V52" i="4"/>
  <c r="R52" i="4"/>
  <c r="V51" i="4"/>
  <c r="R51" i="4"/>
  <c r="V50" i="4"/>
  <c r="R50" i="4"/>
  <c r="V49" i="4"/>
  <c r="R49" i="4"/>
  <c r="V48" i="4"/>
  <c r="R48" i="4"/>
  <c r="V47" i="4"/>
  <c r="R47" i="4"/>
  <c r="V46" i="4"/>
  <c r="R46" i="4"/>
  <c r="V45" i="4"/>
  <c r="R45" i="4"/>
  <c r="V41" i="4"/>
  <c r="R41" i="4"/>
  <c r="V40" i="4"/>
  <c r="R40" i="4"/>
  <c r="V39" i="4"/>
  <c r="R39" i="4"/>
  <c r="V38" i="4"/>
  <c r="R38" i="4"/>
  <c r="V37" i="4"/>
  <c r="R37" i="4"/>
  <c r="V36" i="4"/>
  <c r="R36" i="4"/>
  <c r="V35" i="4"/>
  <c r="S35" i="4"/>
  <c r="R35" i="4"/>
  <c r="V34" i="4"/>
  <c r="R34" i="4"/>
  <c r="V33" i="4"/>
  <c r="R33" i="4"/>
  <c r="AB32" i="4"/>
  <c r="V32" i="4"/>
  <c r="R32" i="4"/>
  <c r="AB31" i="4"/>
  <c r="V31" i="4"/>
  <c r="R31" i="4"/>
  <c r="AB30" i="4"/>
  <c r="V30" i="4"/>
  <c r="R30" i="4"/>
  <c r="AL29" i="4"/>
  <c r="AB29" i="4"/>
  <c r="V29" i="4"/>
  <c r="R29" i="4"/>
  <c r="AE28" i="4"/>
  <c r="AB28" i="4"/>
  <c r="V28" i="4"/>
  <c r="R28" i="4"/>
  <c r="AB27" i="4"/>
  <c r="V27" i="4"/>
  <c r="R27" i="4"/>
  <c r="AB26" i="4"/>
  <c r="V26" i="4"/>
  <c r="R26" i="4"/>
  <c r="AB25" i="4"/>
  <c r="V25" i="4"/>
  <c r="R25" i="4"/>
  <c r="V24" i="4"/>
  <c r="R24" i="4"/>
  <c r="V23" i="4"/>
  <c r="R23" i="4"/>
  <c r="AB22" i="4"/>
  <c r="V22" i="4"/>
  <c r="R22" i="4"/>
  <c r="AB21" i="4"/>
  <c r="V21" i="4"/>
  <c r="R21" i="4"/>
  <c r="AB20" i="4"/>
  <c r="V20" i="4"/>
  <c r="R20" i="4"/>
  <c r="AB19" i="4"/>
  <c r="V19" i="4"/>
  <c r="R19" i="4"/>
  <c r="AB18" i="4"/>
  <c r="V18" i="4"/>
  <c r="R18" i="4"/>
  <c r="AB17" i="4"/>
  <c r="V17" i="4"/>
  <c r="R17" i="4"/>
  <c r="AB16" i="4"/>
  <c r="V16" i="4"/>
  <c r="R16" i="4"/>
  <c r="AB15" i="4"/>
  <c r="V15" i="4"/>
  <c r="R15" i="4"/>
  <c r="AB14" i="4"/>
  <c r="V14" i="4"/>
  <c r="R14" i="4"/>
  <c r="AB13" i="4"/>
  <c r="V13" i="4"/>
  <c r="R13" i="4"/>
  <c r="AL12" i="4"/>
  <c r="AB12" i="4"/>
  <c r="V12" i="4"/>
  <c r="R12" i="4"/>
  <c r="AL11" i="4"/>
  <c r="AB11" i="4"/>
  <c r="V11" i="4"/>
  <c r="R11" i="4"/>
  <c r="AL10" i="4"/>
  <c r="AB10" i="4"/>
  <c r="V10" i="4"/>
  <c r="R10" i="4"/>
  <c r="AL9" i="4"/>
  <c r="AB9" i="4"/>
  <c r="V9" i="4"/>
  <c r="R9" i="4"/>
  <c r="AB8" i="4"/>
  <c r="V8" i="4"/>
  <c r="R8" i="4"/>
  <c r="AB7" i="4"/>
  <c r="V7" i="4"/>
  <c r="R7" i="4"/>
  <c r="AB6" i="4"/>
  <c r="V6" i="4"/>
  <c r="R6" i="4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06" i="3"/>
  <c r="K105" i="3"/>
  <c r="K100" i="3"/>
  <c r="K98" i="3"/>
  <c r="K97" i="3"/>
  <c r="K96" i="3"/>
  <c r="K89" i="3"/>
  <c r="K86" i="3"/>
  <c r="K83" i="3"/>
  <c r="K80" i="3"/>
  <c r="K79" i="3"/>
  <c r="K75" i="3"/>
  <c r="K74" i="3"/>
  <c r="K73" i="3"/>
  <c r="K71" i="3"/>
  <c r="K70" i="3"/>
  <c r="K69" i="3"/>
  <c r="K68" i="3"/>
  <c r="K67" i="3"/>
  <c r="K66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J182" i="3"/>
  <c r="C34" i="2" s="1"/>
  <c r="K181" i="3"/>
  <c r="K180" i="3"/>
  <c r="K179" i="3"/>
  <c r="V181" i="3"/>
  <c r="R181" i="3"/>
  <c r="V180" i="3"/>
  <c r="R180" i="3"/>
  <c r="V179" i="3"/>
  <c r="R179" i="3"/>
  <c r="V178" i="3"/>
  <c r="R178" i="3"/>
  <c r="K178" i="3"/>
  <c r="C15" i="2"/>
  <c r="D15" i="2" s="1"/>
  <c r="U476" i="4"/>
  <c r="C31" i="2" s="1"/>
  <c r="R481" i="4"/>
  <c r="V481" i="4" s="1"/>
  <c r="R475" i="4"/>
  <c r="V475" i="4" s="1"/>
  <c r="R473" i="4"/>
  <c r="V474" i="4"/>
  <c r="W167" i="4"/>
  <c r="W169" i="4"/>
  <c r="E34" i="2"/>
  <c r="C30" i="2"/>
  <c r="C28" i="2"/>
  <c r="C27" i="2"/>
  <c r="C16" i="2"/>
  <c r="D16" i="2" s="1"/>
  <c r="C10" i="2"/>
  <c r="D10" i="2" s="1"/>
  <c r="C12" i="2"/>
  <c r="D12" i="2" s="1"/>
  <c r="C9" i="2"/>
  <c r="D9" i="2" s="1"/>
  <c r="C11" i="2"/>
  <c r="D11" i="2" s="1"/>
  <c r="C29" i="2"/>
  <c r="E7" i="2" l="1"/>
  <c r="F7" i="2" s="1"/>
  <c r="E9" i="2"/>
  <c r="F9" i="2" s="1"/>
  <c r="U529" i="4"/>
  <c r="E10" i="2"/>
  <c r="F10" i="2" s="1"/>
  <c r="V473" i="4"/>
  <c r="E28" i="2"/>
  <c r="E29" i="2"/>
  <c r="E27" i="2"/>
  <c r="S473" i="4"/>
  <c r="E11" i="2"/>
  <c r="F11" i="2" s="1"/>
  <c r="U412" i="5"/>
  <c r="E15" i="2" s="1"/>
  <c r="F15" i="2" s="1"/>
  <c r="T173" i="5"/>
  <c r="T11" i="5" s="1"/>
  <c r="R11" i="5"/>
  <c r="E16" i="2"/>
  <c r="F16" i="2" s="1"/>
  <c r="E12" i="2"/>
  <c r="F12" i="2" s="1"/>
  <c r="E30" i="2"/>
  <c r="W171" i="4"/>
  <c r="V173" i="4"/>
  <c r="S171" i="4"/>
  <c r="C8" i="2"/>
  <c r="E13" i="2"/>
  <c r="K182" i="3"/>
  <c r="C6" i="2"/>
  <c r="E17" i="2"/>
  <c r="S173" i="4"/>
  <c r="E31" i="2"/>
  <c r="E26" i="2"/>
  <c r="C26" i="2"/>
  <c r="S465" i="4"/>
  <c r="E14" i="2" l="1"/>
  <c r="C17" i="2"/>
  <c r="E24" i="2"/>
  <c r="V412" i="5"/>
  <c r="V11" i="5" s="1"/>
  <c r="E25" i="2"/>
  <c r="U11" i="5"/>
  <c r="C25" i="2"/>
  <c r="E6" i="2"/>
  <c r="E8" i="2"/>
  <c r="C18" i="2"/>
  <c r="C5" i="2"/>
  <c r="D6" i="2" s="1"/>
  <c r="C23" i="2" l="1"/>
  <c r="D27" i="2" s="1"/>
  <c r="E23" i="2"/>
  <c r="F31" i="2" s="1"/>
  <c r="E5" i="2"/>
  <c r="F14" i="2" s="1"/>
  <c r="F8" i="2"/>
  <c r="F17" i="2"/>
  <c r="F13" i="2"/>
  <c r="F6" i="2"/>
  <c r="E18" i="2"/>
  <c r="F18" i="2" s="1"/>
  <c r="D18" i="2"/>
  <c r="F28" i="2"/>
  <c r="F30" i="2"/>
  <c r="F25" i="2"/>
  <c r="F24" i="2"/>
  <c r="F29" i="2"/>
  <c r="F27" i="2"/>
  <c r="D25" i="2"/>
  <c r="D29" i="2"/>
  <c r="D13" i="2"/>
  <c r="D14" i="2"/>
  <c r="D17" i="2"/>
  <c r="D8" i="2"/>
  <c r="F26" i="2"/>
  <c r="D26" i="2"/>
  <c r="D28" i="2" l="1"/>
  <c r="F5" i="2"/>
  <c r="C32" i="2"/>
  <c r="D31" i="2"/>
  <c r="D24" i="2"/>
  <c r="D30" i="2"/>
  <c r="D23" i="2" s="1"/>
  <c r="D5" i="2"/>
  <c r="F23" i="2"/>
</calcChain>
</file>

<file path=xl/comments1.xml><?xml version="1.0" encoding="utf-8"?>
<comments xmlns="http://schemas.openxmlformats.org/spreadsheetml/2006/main">
  <authors>
    <author>IvanovaVG</author>
  </authors>
  <commentList>
    <comment ref="AI403" authorId="0" guid="{3CBDBEC6-4984-43F8-9176-D48BD0E99392}">
      <text>
        <r>
          <rPr>
            <b/>
            <sz val="8"/>
            <color indexed="81"/>
            <rFont val="Tahoma"/>
            <family val="2"/>
            <charset val="204"/>
          </rPr>
          <t>IvanovaVG:</t>
        </r>
        <r>
          <rPr>
            <sz val="8"/>
            <color indexed="81"/>
            <rFont val="Tahoma"/>
            <family val="2"/>
            <charset val="204"/>
          </rPr>
          <t xml:space="preserve">
На этапе планированние сложно определить количественный параметр лота</t>
        </r>
      </text>
    </comment>
  </commentList>
</comments>
</file>

<file path=xl/sharedStrings.xml><?xml version="1.0" encoding="utf-8"?>
<sst xmlns="http://schemas.openxmlformats.org/spreadsheetml/2006/main" count="29735" uniqueCount="4682">
  <si>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</si>
  <si>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</si>
  <si>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</si>
  <si>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</si>
  <si>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</si>
  <si>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</si>
  <si>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</si>
  <si>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</si>
  <si>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</si>
  <si>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</si>
  <si>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</si>
  <si>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</si>
  <si>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</si>
  <si>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</si>
  <si>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</si>
  <si>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</si>
  <si>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</si>
  <si>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</si>
  <si>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</si>
  <si>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</si>
  <si>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</si>
  <si>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</si>
  <si>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</si>
  <si>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</si>
  <si>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</si>
  <si>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</si>
  <si>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</si>
  <si>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</si>
  <si>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</si>
  <si>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</si>
  <si>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</si>
  <si>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</si>
  <si>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</si>
  <si>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</si>
  <si>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</si>
  <si>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</si>
  <si>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</si>
  <si>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</si>
  <si>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</si>
  <si>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</si>
  <si>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</si>
  <si>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</si>
  <si>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</si>
  <si>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</si>
  <si>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</si>
  <si>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без НДС</t>
  </si>
  <si>
    <t>с НДС</t>
  </si>
  <si>
    <t>Планируемая (предельная) цена закупки,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</si>
  <si>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</si>
  <si>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</si>
  <si>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</si>
  <si>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</si>
  <si>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</si>
  <si>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</si>
  <si>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</si>
  <si>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</si>
  <si>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</si>
  <si>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Признак условно-постоянных закупок (Да/Нет)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</si>
  <si>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</si>
  <si>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</si>
  <si>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</si>
  <si>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</si>
  <si>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</si>
  <si>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</si>
  <si>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</si>
  <si>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</si>
  <si>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</si>
  <si>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</si>
  <si>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</si>
  <si>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</si>
  <si>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</si>
  <si>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</si>
  <si>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</si>
  <si>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Технологическое присоединение (Да/Нет)</t>
  </si>
  <si>
    <t>Прочие расходы из себестоимости</t>
  </si>
  <si>
    <t>Межевание</t>
  </si>
  <si>
    <t>Программное обеспечение</t>
  </si>
  <si>
    <t>НИОКР</t>
  </si>
  <si>
    <t>Мероприятия по охране здоровья персонала</t>
  </si>
  <si>
    <t>Мероприятия по охране труда</t>
  </si>
  <si>
    <t>Содержание оборудования и инвентаря</t>
  </si>
  <si>
    <t>Услуги по уборке помещений и прилегающих территорий</t>
  </si>
  <si>
    <t>Содержание зданий</t>
  </si>
  <si>
    <t>Подписка</t>
  </si>
  <si>
    <t>Утилизация отходов</t>
  </si>
  <si>
    <t>Услуги транспорта</t>
  </si>
  <si>
    <t>Услуги коммунального хозяйства</t>
  </si>
  <si>
    <t>КУ по развитию электрических сетей</t>
  </si>
  <si>
    <t>КУ по маркетингу и инновациям</t>
  </si>
  <si>
    <t>КУ(МСФО)</t>
  </si>
  <si>
    <t>КУ по управлению УФЗ (управление функционального заказчика)</t>
  </si>
  <si>
    <t>КУ по развитию и эксплуатации  ИТ-инфраструктуры</t>
  </si>
  <si>
    <t>КУ по развитию систем АСУП</t>
  </si>
  <si>
    <t>Юридические услуги</t>
  </si>
  <si>
    <t>Повышение квалификации и профпереподготовка</t>
  </si>
  <si>
    <t>Услуги Мосводоканала</t>
  </si>
  <si>
    <t>Услуги охраны</t>
  </si>
  <si>
    <t>Прочие информационные услуги</t>
  </si>
  <si>
    <t>Инф. услуги (Упр. эксплуат. и сопров.ИТ)</t>
  </si>
  <si>
    <t>Услуги связи (СлАСУ)</t>
  </si>
  <si>
    <t>Услуги связи (СлСДТУ)</t>
  </si>
  <si>
    <t>Услуги связи (СлТиТ)</t>
  </si>
  <si>
    <t>Природоохранные мероприятия</t>
  </si>
  <si>
    <t>Прочее добровольное страхование</t>
  </si>
  <si>
    <t>Добровольное медицинское страхование</t>
  </si>
  <si>
    <t>Обязательные страховые платежи</t>
  </si>
  <si>
    <t>Аренда автотранспорта</t>
  </si>
  <si>
    <t>Противопожарное обслуживание.пром.безопасность</t>
  </si>
  <si>
    <t>Обслуживание автотранспорта: техосмотр,  техническое обслуживание, прочее</t>
  </si>
  <si>
    <t>Работы по формированию баланса</t>
  </si>
  <si>
    <t>Содержание АСКУЭ</t>
  </si>
  <si>
    <t>Метрология</t>
  </si>
  <si>
    <t>Работы по замене приборов учета электроэнергии</t>
  </si>
  <si>
    <t>Материалы по охране труда</t>
  </si>
  <si>
    <t>Ремонт подрядным способом</t>
  </si>
  <si>
    <t>Консультационные услуги из прибыли</t>
  </si>
  <si>
    <t>Информационные услуги из прибыли</t>
  </si>
  <si>
    <t>Юридические услуги из прибыли</t>
  </si>
  <si>
    <t>Услуги по оценке имущества</t>
  </si>
  <si>
    <t>Расходы на профсоревнования</t>
  </si>
  <si>
    <t>Расходы на проведение собрания акционеров</t>
  </si>
  <si>
    <t>Прочие расходы из прибыли</t>
  </si>
  <si>
    <t>План условно-постоянных закупок на 2016 год</t>
  </si>
  <si>
    <t>Услуги производственного характера</t>
  </si>
  <si>
    <t xml:space="preserve">
Стоимость ранее заключенных контрактов, т.р. с НДС</t>
  </si>
  <si>
    <t>Код по 
ОКТМО</t>
  </si>
  <si>
    <t>Сметная стоимость объекта с учётом методики 30 %, т.р. с НДС</t>
  </si>
  <si>
    <t>Код статьи БДДС</t>
  </si>
  <si>
    <t>Номер закупки
(ID номер ЗНТ из 1С)</t>
  </si>
  <si>
    <t xml:space="preserve">
Наименование статьи сметы затрат*</t>
  </si>
  <si>
    <t>Планируемая сумма затрат на 2016 год, , тыс. руб.</t>
  </si>
  <si>
    <t>Информация поступила от</t>
  </si>
  <si>
    <t>062-0008686</t>
  </si>
  <si>
    <t>ПАО "МОЭСК"</t>
  </si>
  <si>
    <t>ИА/УНиЗ</t>
  </si>
  <si>
    <t>70.32.2</t>
  </si>
  <si>
    <t>нет</t>
  </si>
  <si>
    <t>Выполнение комплекса  работ по регистрации объектов недвижимости и оформлению земельно-правовых отношений под объектами электросетевого хозяйства ПАО "МОЭСК" (рамочник)</t>
  </si>
  <si>
    <t>Оформление земельно-правовых отношений</t>
  </si>
  <si>
    <t>услуги по оформлению земельно-правовых отношений</t>
  </si>
  <si>
    <t>Себестоимость</t>
  </si>
  <si>
    <t>020105140101</t>
  </si>
  <si>
    <t>Смета</t>
  </si>
  <si>
    <t>Открытый конкурс</t>
  </si>
  <si>
    <t>электронная</t>
  </si>
  <si>
    <t>Выполнение комплекса  работ по регистрации объектов недвижимости и оформлению земельно-правовых отношений под объектами электросетевого хозяйства ПАО "МОЭСК" .</t>
  </si>
  <si>
    <t>Согласно технического задания</t>
  </si>
  <si>
    <t>шт.</t>
  </si>
  <si>
    <t>Москва</t>
  </si>
  <si>
    <t>Да</t>
  </si>
  <si>
    <t>081-0007566</t>
  </si>
  <si>
    <t>СЭС-2008/СЭЗиС</t>
  </si>
  <si>
    <t>Коммунальные услуги (Отпуск и потребление тепловой энергии и теплоносителя по адресу: г.Королев, ул.Гагарина,4)</t>
  </si>
  <si>
    <t>02010104</t>
  </si>
  <si>
    <t>Закупка у единственного поставщика</t>
  </si>
  <si>
    <t>ОАО "Теплосеть"</t>
  </si>
  <si>
    <t>Коммунальные услуги(Отпуск и потребление тепловой энергии и теплоносителя по адресу: г.Королев, ул.Гагарина,4)</t>
  </si>
  <si>
    <t>В соответствии с договором</t>
  </si>
  <si>
    <t>Гкал</t>
  </si>
  <si>
    <t>Московская область</t>
  </si>
  <si>
    <t>081-0007567</t>
  </si>
  <si>
    <t>Коммунальные услуги (Снабжение тепловой энергией и горячее водоснабжение административного здания,РДП,САиСМ,г.Москва, Руставели,2)</t>
  </si>
  <si>
    <t>Филиал №11 "Горэнергосбыт" ОАО "МОЭК"</t>
  </si>
  <si>
    <t>081-0007568</t>
  </si>
  <si>
    <t>Коммунальные услуги (Отпуск тепловой энергии и горячее водоснабжение (ДРЭС)</t>
  </si>
  <si>
    <t>ООО "Дмитровтеплосервис"</t>
  </si>
  <si>
    <t>081-0007569</t>
  </si>
  <si>
    <t>Коммунальные услуги (Теплоснабжение г.Мытищи   (МРЭС)</t>
  </si>
  <si>
    <t>ОАО "Мытищинская теплосеть"</t>
  </si>
  <si>
    <t>Коммунальные услуги(Теплоснабжение г.Мытищи   (МРЭС)</t>
  </si>
  <si>
    <t>081-0007570</t>
  </si>
  <si>
    <t>Коммунальные услуги (Теплоснабжение   (г.Солнечногорск)</t>
  </si>
  <si>
    <t>МУП "ИК ЖКХ"</t>
  </si>
  <si>
    <t>Коммунальные услуги(Теплоснабжение   (г.Солнечногорск)</t>
  </si>
  <si>
    <t>081-0007571</t>
  </si>
  <si>
    <t>Коммунальные услуги (Теплоснабжение  (г.Талдом)</t>
  </si>
  <si>
    <t>МУП "Талдомсервис"</t>
  </si>
  <si>
    <t>Коммунальные услуги(Теплоснабжение  (г.Талдом)</t>
  </si>
  <si>
    <t>081-0007572</t>
  </si>
  <si>
    <t>Коммунальные услуги (Теплоснабжение  (г.Химки)</t>
  </si>
  <si>
    <t>ТСК Мосэнерго</t>
  </si>
  <si>
    <t>Коммунальные услуги(Теплоснабжение  (г.Химки)</t>
  </si>
  <si>
    <t>081-0007573</t>
  </si>
  <si>
    <t>Коммунальные услуги (Снабжение тепловой энергией и горячей водой Клинского РЭС)</t>
  </si>
  <si>
    <t>ООО "Клинтеплоэнергосервис"</t>
  </si>
  <si>
    <t>081-0007574</t>
  </si>
  <si>
    <t>Коммунальные услуги (Снабжение тепловой энергией и горячей водой Пушкинского РЭС)</t>
  </si>
  <si>
    <t>ОАО "Пушкинская теплосеть"</t>
  </si>
  <si>
    <t>081-0007575</t>
  </si>
  <si>
    <t>Коммунальные услуги (Снабжение тепловой энергией и горячей водой Клинского РЭС, ПС № 759 "Ямуга")</t>
  </si>
  <si>
    <t>ООО "Энергоцентр"</t>
  </si>
  <si>
    <t>081-0007576</t>
  </si>
  <si>
    <t>Коммунальные услуги (Поставка электроэнергии (г.Дмитров)</t>
  </si>
  <si>
    <t>02010103</t>
  </si>
  <si>
    <t>ОАО Мосэнергосбыт Дмитровского МРО</t>
  </si>
  <si>
    <t>Коммунальные услуги(Поставка электроэнергии (г.Дмитров)</t>
  </si>
  <si>
    <t>кВт.ч</t>
  </si>
  <si>
    <t>081-0007577</t>
  </si>
  <si>
    <t>Коммунальные услуги (Поставка электроэнергией СЭС (г.Москва, ул.Руставели 2)</t>
  </si>
  <si>
    <t>ОАО Мосэнергосбыт Зеленоградского МРО</t>
  </si>
  <si>
    <t>Коммунальные услуги(Поставка электроэнергией СЭС (г.Москва, ул.Руставели 2)</t>
  </si>
  <si>
    <t>081-0007578</t>
  </si>
  <si>
    <t>Коммунальные услуги (Поставка электроэнергии (МРЭС, ПРЭС, СПРЭС)</t>
  </si>
  <si>
    <t>ОАО Мосэнергосбыт</t>
  </si>
  <si>
    <t>Коммунальные услуги(Поставка электроэнергии (МРЭС, ПРЭС, СПРЭС)</t>
  </si>
  <si>
    <t>081-0007579</t>
  </si>
  <si>
    <t>Коммунальные услуги (Поставка электроэнергии (г.Долгопрудный)</t>
  </si>
  <si>
    <t>Коммунальные услуги(Поставка электроэнергии (г.Долгопрудный)</t>
  </si>
  <si>
    <t>081-0007580</t>
  </si>
  <si>
    <t>Коммунальные услуги (Поставка электроэнергии (г.Королев)</t>
  </si>
  <si>
    <t>ЗАО Королевская электрросеть</t>
  </si>
  <si>
    <t>Коммунальные услуги(Поставка электроэнергии (г.Королев)</t>
  </si>
  <si>
    <t>081-0007188</t>
  </si>
  <si>
    <t>СЭС/ТОиР</t>
  </si>
  <si>
    <t>Эксплуатация КЛ расположенных в коллекторах для Северных электрических сетей</t>
  </si>
  <si>
    <t>О201020204</t>
  </si>
  <si>
    <t>ГУП города Москвы по эксплуатации коммуникационных коллекторов "Москоллектор"</t>
  </si>
  <si>
    <t>018</t>
  </si>
  <si>
    <t xml:space="preserve">пог. м
</t>
  </si>
  <si>
    <t>г.Королев Моск.обл.</t>
  </si>
  <si>
    <t>081-0007565</t>
  </si>
  <si>
    <t>СЭС-2008/УПОиУС</t>
  </si>
  <si>
    <t>Аренда помещения по адресу: М.О.,Красногорский район, б-р Павшинский, д.5</t>
  </si>
  <si>
    <t>0201051101</t>
  </si>
  <si>
    <t>Управляющая компания Русь Менеджмент</t>
  </si>
  <si>
    <t>055</t>
  </si>
  <si>
    <t>м2</t>
  </si>
  <si>
    <t>081-0007593</t>
  </si>
  <si>
    <t>СЭС/СДТУ</t>
  </si>
  <si>
    <t>20105010201</t>
  </si>
  <si>
    <t>796</t>
  </si>
  <si>
    <t>шт</t>
  </si>
  <si>
    <t>081-0007594</t>
  </si>
  <si>
    <t>006</t>
  </si>
  <si>
    <t>м</t>
  </si>
  <si>
    <t>081-0007595</t>
  </si>
  <si>
    <t>081-0007598</t>
  </si>
  <si>
    <t>081-0007599</t>
  </si>
  <si>
    <t>Московская область, Москва</t>
  </si>
  <si>
    <t>081-0007600</t>
  </si>
  <si>
    <t>081-0007603</t>
  </si>
  <si>
    <t>СЭС
(Бармашов Анатолий Иванович)</t>
  </si>
  <si>
    <t>038-0000665</t>
  </si>
  <si>
    <t>ВКС</t>
  </si>
  <si>
    <t>70.20</t>
  </si>
  <si>
    <t>Услуги эксплуатации линейно-кабельных сооружений</t>
  </si>
  <si>
    <t>020105010201</t>
  </si>
  <si>
    <t>038-0000664</t>
  </si>
  <si>
    <t>Коммунальные услуги (электроснабжение)</t>
  </si>
  <si>
    <t xml:space="preserve">ПАО "Мосэнергосбыт" </t>
  </si>
  <si>
    <t>Услуги по подаче электроэнергии</t>
  </si>
  <si>
    <t>245</t>
  </si>
  <si>
    <t>038-0000670</t>
  </si>
  <si>
    <t>60.21</t>
  </si>
  <si>
    <t>Приобретение проездных билетов</t>
  </si>
  <si>
    <t>0201020204</t>
  </si>
  <si>
    <t>ГУП "Мосгортранс"</t>
  </si>
  <si>
    <t>038-0000671</t>
  </si>
  <si>
    <t>Коммунальные услуги (отпуск питьевой воды из систем водоснабжения и приём сточных вод в систему канализации)</t>
  </si>
  <si>
    <t>02010105</t>
  </si>
  <si>
    <t>МГУП "Мосводоканал"</t>
  </si>
  <si>
    <t>Услуги по отпуску питьевой воды из систем водоснабжения и прием сточных вод в систему канализации</t>
  </si>
  <si>
    <t>113</t>
  </si>
  <si>
    <t>м3</t>
  </si>
  <si>
    <t>038-0000667</t>
  </si>
  <si>
    <t>Коммунальные услуги (теплоснабжение)</t>
  </si>
  <si>
    <t>ОАО "МОЭК"-филиал №11 "Горэнергосбыт"</t>
  </si>
  <si>
    <t>Услуги по подаче тепловой энергии</t>
  </si>
  <si>
    <t>233</t>
  </si>
  <si>
    <t>038-0000666</t>
  </si>
  <si>
    <t>ПАО "Мосэнерго"</t>
  </si>
  <si>
    <t>038-0000668</t>
  </si>
  <si>
    <t>Коммунальные услуги (приём сточных вод в систему водостока)</t>
  </si>
  <si>
    <t>ГУП "Мосводосток"</t>
  </si>
  <si>
    <t xml:space="preserve">Услуги по приёму сточных вод в систему водостока </t>
  </si>
  <si>
    <t>70.20.2</t>
  </si>
  <si>
    <t>Услуги по аренде нежилого помещения</t>
  </si>
  <si>
    <t>038-0000672</t>
  </si>
  <si>
    <t>Услуги по эксплуатации коллекторов</t>
  </si>
  <si>
    <t>ГУП "Москоллектор"</t>
  </si>
  <si>
    <t>Услуги по технической эксплуатации коллекторов</t>
  </si>
  <si>
    <t>038-0000673</t>
  </si>
  <si>
    <t>Услуги по эксплуатации коллекторов: Серп и Молот</t>
  </si>
  <si>
    <t>Услуги по технической эксплуатации коллектора Серп и Молот</t>
  </si>
  <si>
    <t>ИА/Служба охраны окружающей среды</t>
  </si>
  <si>
    <t>90.00.2</t>
  </si>
  <si>
    <t>74.84</t>
  </si>
  <si>
    <t>062-0008589</t>
  </si>
  <si>
    <t>Услуги</t>
  </si>
  <si>
    <t>Открытый запрос предложений</t>
  </si>
  <si>
    <t>Электронная</t>
  </si>
  <si>
    <t>В соответствии с техническим заданием</t>
  </si>
  <si>
    <t>2016-2017</t>
  </si>
  <si>
    <t>0201050801</t>
  </si>
  <si>
    <t>Служба охраны окружающей среды (Меленцова Ольга Игоревна)</t>
  </si>
  <si>
    <t>Услуги по утилизации и переработке пром. Отходов</t>
  </si>
  <si>
    <t>Информационные услуги</t>
  </si>
  <si>
    <t>Расчет стоимость услуг</t>
  </si>
  <si>
    <t>Москва и Московская область</t>
  </si>
  <si>
    <t>Выполнение работ направленных на предотвращение гибели птиц   (установка птицезащитных устройств).</t>
  </si>
  <si>
    <t>Меленцова Ольга Игоревна, 8(495)662-40-70, доб. 51-24</t>
  </si>
  <si>
    <t>Ведущий специалист УНиЗ Сажин Андрей Игоревич (40-43)</t>
  </si>
  <si>
    <t>Оказание услуг по выполнению мероприятий по сохранению биологического разнообразия на территории ООПТ «Журавлиная Родина»   (установка птицезащитных устройств).</t>
  </si>
  <si>
    <t>062-0008681</t>
  </si>
  <si>
    <t>Заключение договоров аренды земельных участков под объектами недвижимого имущества ПАО "МОЭСК", находящимися на территории города Москвы и Муниципальных образований Московской области.</t>
  </si>
  <si>
    <t>0201051103</t>
  </si>
  <si>
    <t>Департамент городского имущества города Москвы и муниципальные образования Московской области</t>
  </si>
  <si>
    <t>аренда земельных участков  под объектами недвижимого имущества ОАО "МОЭСК"</t>
  </si>
  <si>
    <t>г. Москва, Московская обл.</t>
  </si>
  <si>
    <t>ИА
Шавликова Ирина Викторовна (41-86)</t>
  </si>
  <si>
    <t>062-0008710</t>
  </si>
  <si>
    <t>70.32.3</t>
  </si>
  <si>
    <t>Проведение работ по технической инвентаризации объектов недвижимого имущества</t>
  </si>
  <si>
    <t>020105140103</t>
  </si>
  <si>
    <t xml:space="preserve">ГБУ МосгорБТИ  </t>
  </si>
  <si>
    <t>в соответствии с договором</t>
  </si>
  <si>
    <t>г. Москва, Муниципальный округ Тверской</t>
  </si>
  <si>
    <t>062-0008707</t>
  </si>
  <si>
    <t>Разработка проекта размещения некапитальных объектов и подготовка материалов для рассмотрения на архитектурно - планировочной комиссии</t>
  </si>
  <si>
    <t xml:space="preserve">ГУП ГАПУ  Москомархитектуры  </t>
  </si>
  <si>
    <t>062-0008708</t>
  </si>
  <si>
    <t>Проведение работ по технической инвентаризации объектов недвижимого имущества в Московской области</t>
  </si>
  <si>
    <t xml:space="preserve">ГУП МО МОБТИ  </t>
  </si>
  <si>
    <t>г. Красногорск, МО</t>
  </si>
  <si>
    <t>062-0008709</t>
  </si>
  <si>
    <t xml:space="preserve">ФГУП Ростехинвентаризация  </t>
  </si>
  <si>
    <t>г. Москва, Муниципальный округ Хорошевский</t>
  </si>
  <si>
    <t>062-0008706</t>
  </si>
  <si>
    <t>Подготовка заключений по закреплению границ земельных участков</t>
  </si>
  <si>
    <t xml:space="preserve">ГУП НИ и ПИ Генплана Москвы  </t>
  </si>
  <si>
    <t>ИА
Дорофеенкова Александра Александровна (41-79)</t>
  </si>
  <si>
    <t>Нет</t>
  </si>
  <si>
    <t xml:space="preserve">40.30.2 </t>
  </si>
  <si>
    <t xml:space="preserve">40.30.1 </t>
  </si>
  <si>
    <t>40.30.11</t>
  </si>
  <si>
    <t>51.56.4</t>
  </si>
  <si>
    <t>40.10.3</t>
  </si>
  <si>
    <t>31.20.9</t>
  </si>
  <si>
    <t>51.47.37</t>
  </si>
  <si>
    <t>64.20.3</t>
  </si>
  <si>
    <t>64.20.11</t>
  </si>
  <si>
    <t>081-0007624</t>
  </si>
  <si>
    <t>Колесниченко Александр Сергеевич</t>
  </si>
  <si>
    <t>ИА</t>
  </si>
  <si>
    <t>40.10.2</t>
  </si>
  <si>
    <t>штука</t>
  </si>
  <si>
    <t>г. Москва</t>
  </si>
  <si>
    <t>082-0009510</t>
  </si>
  <si>
    <t>ЮЭС/СЭЗиС</t>
  </si>
  <si>
    <t>40.30.1</t>
  </si>
  <si>
    <t>Коммунальные услуги: отопление, им. очищенная  горячая вода объектов г. Кашира</t>
  </si>
  <si>
    <t>Каширская ГРЭС</t>
  </si>
  <si>
    <t>Гигакалория</t>
  </si>
  <si>
    <t>Подольск</t>
  </si>
  <si>
    <t>ЮЭС
Демушкина Ольга Владимировна (0-069-23-38)</t>
  </si>
  <si>
    <t>082-0009511</t>
  </si>
  <si>
    <t>Коммунальные услуги Отопление  производственных объектов г. Чехова</t>
  </si>
  <si>
    <t>ЖКХ Чеховского района</t>
  </si>
  <si>
    <t>082-0009512</t>
  </si>
  <si>
    <t>Коммунальные услуги :Отопление здания РДП в Подольске</t>
  </si>
  <si>
    <t>МУП "Подольская теплосеть"</t>
  </si>
  <si>
    <t>082-0009513</t>
  </si>
  <si>
    <t>Электроэнергия на хозяйственно-бытовые нужды</t>
  </si>
  <si>
    <t>ПАО "Мосэнергосбыт"</t>
  </si>
  <si>
    <t xml:space="preserve">Киловатт час </t>
  </si>
  <si>
    <t>082-0009514</t>
  </si>
  <si>
    <t>Электроэнергия на хозяйственно-бытовые нужды (Южное МРО)</t>
  </si>
  <si>
    <t>082-0009515</t>
  </si>
  <si>
    <t>Электроэнергия на хозяйственно-бытовые нужды (Кашира)</t>
  </si>
  <si>
    <t>2 047 921,00</t>
  </si>
  <si>
    <t>082-0009540</t>
  </si>
  <si>
    <t>ЮЭС/СДТУ</t>
  </si>
  <si>
    <t>64.20</t>
  </si>
  <si>
    <t xml:space="preserve">Предоставление в аренду места в телефонной канализации:                                         </t>
  </si>
  <si>
    <t>ПАО
"Ростелеком"</t>
  </si>
  <si>
    <t>Аренда мест в телефонной канализации, г.Подольск</t>
  </si>
  <si>
    <t>Ранее заключенный договор</t>
  </si>
  <si>
    <t>082-0009541</t>
  </si>
  <si>
    <t>Аренда мест в телефонной канализации, протяженностью 18400 кан/м</t>
  </si>
  <si>
    <t>082-0009546</t>
  </si>
  <si>
    <t>предоставление услуг телефонной, внутризоновой, МГ и МН связи</t>
  </si>
  <si>
    <t xml:space="preserve"> шт.</t>
  </si>
  <si>
    <t>082-0009542</t>
  </si>
  <si>
    <t>Предоставление каналов диспетчерской телефонной связи и телемеханики от подстанций филиала ОАО "МОЭСК"-Южные ЭС</t>
  </si>
  <si>
    <t>Предоставление каналов диспетчерской телефонной связи и телемеханики от подстанций филиала ЮЭС</t>
  </si>
  <si>
    <t>082-0009543</t>
  </si>
  <si>
    <t>Предоставление каналов корпоративной сети передачи данных филиала ОАО "МОЭСК"-Южные ЭС</t>
  </si>
  <si>
    <t>Предоставление каналов корпоративной сети передачи данных ЮЭС</t>
  </si>
  <si>
    <t>082-0009544</t>
  </si>
  <si>
    <t>Предоставление каналов Е1 (порт PRI) для присоединения объектов филиала ОАО "МОЭСК" -Южные ЭС к городской телефонной сети</t>
  </si>
  <si>
    <t>082-0009545</t>
  </si>
  <si>
    <t xml:space="preserve">Предоставление каналов Е1 от объектов филиала ОАО "МОЭСК" - Южные ЭС </t>
  </si>
  <si>
    <t>082-0009504</t>
  </si>
  <si>
    <t>ЮЭС/ОООС</t>
  </si>
  <si>
    <t>75.11</t>
  </si>
  <si>
    <t xml:space="preserve">Разработка и продление экологической документации для промплощадок филиала «Южные электрические сети».
Проведение годовых натурных исследований загрязнения атмосферного воздуха и соблюдения санитарных норм и правил на границе СЗЗ объектов ЮЭС»
</t>
  </si>
  <si>
    <t>Разработка природоохранной документации</t>
  </si>
  <si>
    <t>услуги</t>
  </si>
  <si>
    <t>Приложение 2 МРР-3.2.06.07-10</t>
  </si>
  <si>
    <t>В соответствии с ТЗ</t>
  </si>
  <si>
    <t>082-0009505</t>
  </si>
  <si>
    <t xml:space="preserve">Оказание услуг по транспортировке и сдаче на утилизацию (переработку) промышленных отходов с объектов
филиала «Южные электрические сети
</t>
  </si>
  <si>
    <t xml:space="preserve">На основе мониторинга расценок на данный вид услуг </t>
  </si>
  <si>
    <t>Оказание услуг по транспортировке и сдаче на утилизацию (переработку) промышленных отходов с объектов</t>
  </si>
  <si>
    <t>082-0009509</t>
  </si>
  <si>
    <t>ЮЭС/САХО</t>
  </si>
  <si>
    <t>Блок руководителя аппарата</t>
  </si>
  <si>
    <t>74.70.1</t>
  </si>
  <si>
    <t>да</t>
  </si>
  <si>
    <t>Уборка производственных и служебных помещений, уборка прилегающих территорий</t>
  </si>
  <si>
    <t>Уборка помещений, уборка территорий</t>
  </si>
  <si>
    <t>Смета затрат</t>
  </si>
  <si>
    <t>квадратный метр</t>
  </si>
  <si>
    <t>Площадь объектов по уборке: Админ-е здания-19060 м2, Помещений ПС с пост-м опер-м перс-м,гаражей-39101,2м2,помещений ПС без пост-го опер-го персонала,гаражей,складов-25267 м2, прилег-х помещений-45331 м2</t>
  </si>
  <si>
    <t>082-0009516</t>
  </si>
  <si>
    <t>ЮЭС/ОРО</t>
  </si>
  <si>
    <t>74.6</t>
  </si>
  <si>
    <t>Услуги по реагированию на сигнал "тревога" и техническое обслуживание КТС</t>
  </si>
  <si>
    <t>Техническое обслуживание охранной сигнализации</t>
  </si>
  <si>
    <t xml:space="preserve">63 КТС </t>
  </si>
  <si>
    <t>ЮЭС/САиСМ</t>
  </si>
  <si>
    <t xml:space="preserve">Услуги </t>
  </si>
  <si>
    <t>Транспортные услуги</t>
  </si>
  <si>
    <t>082-0009501</t>
  </si>
  <si>
    <t>50.20.3</t>
  </si>
  <si>
    <t xml:space="preserve">Оказание услуг по монтажу тахографов на автотранспорт </t>
  </si>
  <si>
    <t>115 тахографов, 250 карточек водителей</t>
  </si>
  <si>
    <t>082-0009537</t>
  </si>
  <si>
    <t>ЮЭС/
СДТУ</t>
  </si>
  <si>
    <t>Предоставление каналов АИИСКУЭ, ОМП, КРАП от объектов филиала ОАО "МОЭСК" - Южные ЭС</t>
  </si>
  <si>
    <t>Услуги связи</t>
  </si>
  <si>
    <t>Техническое задание</t>
  </si>
  <si>
    <t>082-0009536</t>
  </si>
  <si>
    <t>Неэлектронная</t>
  </si>
  <si>
    <t>П.5.11. Закупка у единственного поставщика п.5.11.4.3. получение услуг только от одного поставщика и отсутствие равноценной замены</t>
  </si>
  <si>
    <t>ООО "Энергосервис"</t>
  </si>
  <si>
    <t>Чертаново- Бутово-Гавриково (14 ОВ)
Бутово-Подольский УЭС-РДП ПЭС (24 ОВ)
Подольский УЭС-Гулево (16 ОВ)
АТС Белые столбы - Домодедовские РЭС (8 ОВ)</t>
  </si>
  <si>
    <t>Пролонгация ежегодно.
Действующий договор</t>
  </si>
  <si>
    <t>082-0009538</t>
  </si>
  <si>
    <t>Услуги спутниковой связи</t>
  </si>
  <si>
    <t>ООО "СТЭК.КОМ"</t>
  </si>
  <si>
    <t>услуги спутниковой связи</t>
  </si>
  <si>
    <t>062-0008724</t>
  </si>
  <si>
    <t>ИА/УИБиСП</t>
  </si>
  <si>
    <t>72.40</t>
  </si>
  <si>
    <t>Услуги по предоставлению доступа к информационному ресурсу , содержащему информацию о зарегистрированных юридических лицах и индивидуальных предпринимателях  с возможностью анализа торговых процедур, стоимости товаров, работ, услуг в сфере закупок.</t>
  </si>
  <si>
    <t>Услуги охраны (00238)</t>
  </si>
  <si>
    <t>Технико-коммерческое предложение</t>
  </si>
  <si>
    <t>Услуги по предоставлению доступа к информационному ресурсу</t>
  </si>
  <si>
    <t>москва</t>
  </si>
  <si>
    <t xml:space="preserve">ИА
Мыскин Сергей Иванович (46-09) </t>
  </si>
  <si>
    <t>Планируемая начальная (предельная) цена лота по извещению/уведомлению, тыс. руб.</t>
  </si>
  <si>
    <t>085-0006962</t>
  </si>
  <si>
    <t>МКС
(СК)</t>
  </si>
  <si>
    <t>Услуги по эксплуатации коллекторов ГУП Москоллектор (для кабелей,находящихся на балансе Общества)</t>
  </si>
  <si>
    <t>услуги по эксплуатации коллекторов ГУП Москоллектор (для кабелей,находящихся на балансе Общества)</t>
  </si>
  <si>
    <t>008</t>
  </si>
  <si>
    <t>г.Москва</t>
  </si>
  <si>
    <t>МКС
Авдеева Ольга Григорьевна (495) 669-03-34 (*5240)</t>
  </si>
  <si>
    <t>085-0006966</t>
  </si>
  <si>
    <t>Услуги по эксплуатации коллекторов Московского Кремля ГБУ Гормост (для кабелей,находящихся на балансе Общества)</t>
  </si>
  <si>
    <t>ГБУ "Гормост"</t>
  </si>
  <si>
    <t>085-0006965</t>
  </si>
  <si>
    <t>Услуги по эксплуатации коллектора Глубокий Дренаж ГБУ Гормост (для кабелей,находящихся на балансе Общества)</t>
  </si>
  <si>
    <t>услуги по эксплуатации коллектора Глубокий Дренаж ГБУ Гормост (для кабелей,находящихся на балансе Общества)</t>
  </si>
  <si>
    <t>085-0006964</t>
  </si>
  <si>
    <t>Услуги по эксплуатации конструкций мостовых сооружений ГБУ Гормост (для кабелей,находящихся на балансе Общества)</t>
  </si>
  <si>
    <t>услуги по эксплуатации конструкций мостовых сооружений ГБУ Гормост (для кабелей,находящихся на балансе Общества)</t>
  </si>
  <si>
    <t>085-0006963</t>
  </si>
  <si>
    <t>Услуги по техническому обслуживанию КЛ, временно проложенных в Московском метрополитене</t>
  </si>
  <si>
    <t>ГУП "Московский метрополитен"</t>
  </si>
  <si>
    <t>услуги по техническому обслуживанию КЛ, временно проложенных в Московском метрополитене</t>
  </si>
  <si>
    <t>085-0006921</t>
  </si>
  <si>
    <t>МКС (СЭЗиС)</t>
  </si>
  <si>
    <t>40.30.2</t>
  </si>
  <si>
    <t>Покупка тепловой энергии для собственных хозяйственных нужд районов, служб МКС - филиала ПАО "МОЭСК": 1(Каз.), 1 (Мар.), 2, 3, 7,12, 13, 14,15, 19 р-ны, АВС-1, 1 а/к, 2 а/к, 3 а/к, 4 а/к, СДТУ, Сад. 13, Сад. 36, СУС.</t>
  </si>
  <si>
    <t>Продажа (подача) Энергоснабжающей организацией Абоненту, присоединенному к сети Энергоснабжающей организации и покупка (потребление) Абонентом тепловой энергии и теплоносителя.</t>
  </si>
  <si>
    <t>Своевременная поставка тепловой энергии Энергоснабжающей организацией</t>
  </si>
  <si>
    <t xml:space="preserve">             В связи с тем, что теплопотребление объектов МКС не нормируется и  зависит от погодных условий в соответствии с утвержденным температурным графиком теплоснабжающей организации,  отчетность  производится по фактическому потреблению тепловой энергии.  
             Таким образом, планируемая цена закупки и планируемое потребление тепловой энергии представлены исходя из статистики потребления по средней величине за последние 3 года с учетом повышения тарифов теплоснабжающей организации.
</t>
  </si>
  <si>
    <t>085-0006922</t>
  </si>
  <si>
    <t>Покупка тепловой энергии для собственных хозяйственных нужд районов, служб МКС - филиала ПАО "МОЭСК":4, 5, 8, 11,16,17, 20, 21, 23  РЭР, УКС г. Зеленограда, УРСЭО.</t>
  </si>
  <si>
    <t>Филиал № 11 "Горэнергосбыт" ПАО "МОЭК"</t>
  </si>
  <si>
    <t>085-0006919</t>
  </si>
  <si>
    <t>41.00.2</t>
  </si>
  <si>
    <t>Потребление воды и сброс сточных вод в городскую канализациюрайонами,службами МКС-филиала ОАО "МОЭСК": 1(Каз.),1(Мар.), 2, 4, 5, 8,11, 12, 13,14,15.16,17,19, 20, 21, 23 р-ны, УКС г.Зеленограда, АВС-1, УРСЭО,1 а/к, 2 а/к, 3 а/к,                            4 а/к, Сад.13, Сад.36, Автобаза (ул. Вавилова, вл. 7-9)</t>
  </si>
  <si>
    <t>АО " Мосводоканал"</t>
  </si>
  <si>
    <t>Отпуск питьевой воды из систем водоснабжения по  водопроводным вводам и прием сточных вод в систему канализации по канализационным выпускам</t>
  </si>
  <si>
    <t>Подача питьевой воды,согласно действующим нормативным документам</t>
  </si>
  <si>
    <t xml:space="preserve">             В связи с тем, что водопотртребление  МКС не нормируется и полностью находится в зоне ответственности подразделений филиала,  отчетность  производится по фактическому потреблению.                                 Таким образом, планируемая цена закупки и планируемое потребление холодной воды представлены исходя из статистики потребления по средней величине за последние 3 года с учетом повышения тарифов водоснабжающей  организации.</t>
  </si>
  <si>
    <t>085-0006920</t>
  </si>
  <si>
    <t>Покупка электроэнергии на хозяйственные нужды МКС - филиала ПАО "МОЭСК" у ПАО "Мосэнергосбыт"</t>
  </si>
  <si>
    <t>Энергоснабжение</t>
  </si>
  <si>
    <t xml:space="preserve">Своевременная поставка электроэнергии </t>
  </si>
  <si>
    <t>кВт</t>
  </si>
  <si>
    <t xml:space="preserve">             В связи с тем, что электропотребление объектов МКС не нормируется и зависит от погодных условий ,  отчетность  производится по фактическому потреблению электроэнергии.  
Таким образом,планируемая цена закупки и планируемое потребление электроэнергии представлены исходя из статистики потребления по средней велечине за последние 2 года с учетом повышения тарифов за электроэнергию.    </t>
  </si>
  <si>
    <t>085-0007036</t>
  </si>
  <si>
    <t>МКС (ОООС)</t>
  </si>
  <si>
    <t>90.00.1</t>
  </si>
  <si>
    <t>Прием, транспортирование и очистка поверхностного стока (ГУП "Мосводосток")</t>
  </si>
  <si>
    <t>Прием, транспортирование и очистка поверхностного стока</t>
  </si>
  <si>
    <t>1. Наличие водоотводящий системы поверхностно-ливневых стоков</t>
  </si>
  <si>
    <t>-</t>
  </si>
  <si>
    <t>085-0007067</t>
  </si>
  <si>
    <t>МКС (ОХО)</t>
  </si>
  <si>
    <t>60.21.23</t>
  </si>
  <si>
    <t>Приобретение проездных билетов для сотрудников МКС-филиала ОАО "МОЭСК"</t>
  </si>
  <si>
    <t>3.0201020204</t>
  </si>
  <si>
    <t>Приобретение проездных билетов для сотрудников МКС-филиала ПАО "МОЭСК"</t>
  </si>
  <si>
    <t>085-0006897</t>
  </si>
  <si>
    <t>МКС (ОНиЗ)</t>
  </si>
  <si>
    <t>Аренда офисных помещений (Москва, ул. Садовническая, д. 44, стр.1)</t>
  </si>
  <si>
    <t>ООО "МЭДОКС"</t>
  </si>
  <si>
    <t xml:space="preserve"> минимальная ставка арендной платы, близкое расположение к центральному (основному) зданию Филиала.</t>
  </si>
  <si>
    <t>кв.м.</t>
  </si>
  <si>
    <t>1 501,40</t>
  </si>
  <si>
    <t>Размещение служб МКС - филиала ПАО "МОЭСК"</t>
  </si>
  <si>
    <t>085-0006902</t>
  </si>
  <si>
    <t>Аренда нежилых помещений (Москва, ул. Вилиса Лациса, д.11, корп. 1)</t>
  </si>
  <si>
    <t>ДГИ г. Москвы</t>
  </si>
  <si>
    <t>Аренда офисных помещений (Москва, ул. Вилиса Лациса, д.11, корп. 1)</t>
  </si>
  <si>
    <t>отдельно стоящее здание (для размещения диспетчерских пунктов УКС Московских кабельных сетей и районов), минимальная ставка арендной платы, размещение арендуемых зданий в определенных округах г. Москвы с целью удобства обслуживания района и оперативного устранения аварий.</t>
  </si>
  <si>
    <t>Размещение 8 района СЗАО МКС- филиала ПАО "МОЭСК"</t>
  </si>
  <si>
    <t>085-0006903</t>
  </si>
  <si>
    <t>Аренда нежилых  помещений (Москва, ул. Переяславская, д. 12, стр.1)</t>
  </si>
  <si>
    <t>ОАО "Мосэнерго"</t>
  </si>
  <si>
    <t>Аренда офисных  помещений (Москва, ул. Переяславская, д. 12, стр.1)</t>
  </si>
  <si>
    <t>Размещение 5 района СВАО МКС - филиала- ПАО "МОЭСК"</t>
  </si>
  <si>
    <t>085-0006904</t>
  </si>
  <si>
    <t>Аренда нежилых помещений (Москва, Бережковская наб., д.20-Е )</t>
  </si>
  <si>
    <t>ООО "СЕРВИС-ПЛАСТИК"</t>
  </si>
  <si>
    <t>Размещение служб 25 района УКС ЗАО МКС - филиала ПАО "МОЭСК""</t>
  </si>
  <si>
    <t>085-0006905</t>
  </si>
  <si>
    <t>Аренда нежилых помещений (Москва, ул. Краснобогатырская, д.2, стр.2, 3,15, вл.6 )</t>
  </si>
  <si>
    <t>ООО "Меркурий"</t>
  </si>
  <si>
    <t>отдельно стоящее здание (для размещения диспетчерских пунктов УКС Московских кабельных сетей и районов), минимальная ставка арендной платы, размещение арендуемых зданий/помещений в определенных округах г. Москвы с целью удобства обслуживания района и оперативного устранения аварий.</t>
  </si>
  <si>
    <t>Размещение 18 района УКС ВО МКС - филиала ПАО "МОЭСК"</t>
  </si>
  <si>
    <t>085-0006906</t>
  </si>
  <si>
    <t>Аренда нежилых помещений (Москва, пер. Васнецова, д. 4, стр.2)</t>
  </si>
  <si>
    <t>ООО  "Дом на Васнецова"</t>
  </si>
  <si>
    <t>Аренда офисных помещений (Москва, пер. Васнецова, д. 4, стр.2)</t>
  </si>
  <si>
    <t>Размещение 6 района УКС ЦАО МКС - филиала ПАО "МОЭСК"</t>
  </si>
  <si>
    <t>085-0006908</t>
  </si>
  <si>
    <t>Аренда  офисных помещений (Москва, ул. Б. Тульская, д.43)</t>
  </si>
  <si>
    <t>ЗАО "Ф энд Си Трейдинг"</t>
  </si>
  <si>
    <t>минимальная ставка арендной платы</t>
  </si>
  <si>
    <t>Размещение ЦОК МКС - филиала ПАО "МОЭСК"</t>
  </si>
  <si>
    <t>085-0006910</t>
  </si>
  <si>
    <t>Аренда автомобильной базы (Москва, 2-й Грайвороновский проезд, д. 8, стр.2)</t>
  </si>
  <si>
    <t>ОАО "МКСМ"</t>
  </si>
  <si>
    <t>Размещение автобазы МКС - филиала ПАО "МОЭСК"</t>
  </si>
  <si>
    <t>085-0006909</t>
  </si>
  <si>
    <t>Аренда нежилых помещений (Москва, ул. Рочдельская, д. 24, стр.1)</t>
  </si>
  <si>
    <t>ООО "СтройСервис"</t>
  </si>
  <si>
    <t>Аренда  офисных помещений (Москва, ул. Рочдельская, д. 24, стр.1)</t>
  </si>
  <si>
    <t>Размещение 2 района ЦАО МКС - филиала ПАО "МОЭСК"</t>
  </si>
  <si>
    <t>085-0006907</t>
  </si>
  <si>
    <t>Аренда нежилых помещений (Москва, ул. Отрадная, д.2Б, стр.3)</t>
  </si>
  <si>
    <t>АО "Центр Холодильно-транспортных технологий "МОТЕК-Ц""</t>
  </si>
  <si>
    <t>Аренда офисных помещений (Москва, ул. Отрадная, д.2Б, стр.3)</t>
  </si>
  <si>
    <t>Размещение 9 района СВО МКС - филиала ПАО "МОЭСК"</t>
  </si>
  <si>
    <t>085-0007074</t>
  </si>
  <si>
    <t>Услуги по резервированию и эксплуатации ЛКС МГТС: МКС</t>
  </si>
  <si>
    <t>085-0007075</t>
  </si>
  <si>
    <t>6420020, 
6420030</t>
  </si>
  <si>
    <t>Предоставление телефонных номеров: г. Москва Семеновская наб д.2/1; ул. Б.Переяславская д.12, ул. Международная д.17; ул.Садовническая д.13; ул. Б. Тульская д.4/32; Казанский пер. д.3</t>
  </si>
  <si>
    <t>Телефонная связь в районах Тульская, Междунарожная, Семеновская, Переяславльская и пр.</t>
  </si>
  <si>
    <t>085-0007076</t>
  </si>
  <si>
    <t>64.20.7</t>
  </si>
  <si>
    <t>Предоставление каналов телефонной связи: МКС (предоставление прямых проводов ОАО МГТС для нужд телемеханики)</t>
  </si>
  <si>
    <t>Прямые провода для ТМ, предоставление сетевого ресурса - "организация прямой связи"</t>
  </si>
  <si>
    <t>085-0007078</t>
  </si>
  <si>
    <t>Предоставление телефонных номеров: МКС</t>
  </si>
  <si>
    <t>085-0007080</t>
  </si>
  <si>
    <t>Предоставление каналов связи</t>
  </si>
  <si>
    <t xml:space="preserve">Услуги предоставления каналов связи: г. Москва ул. Садовническая д.36 - ул. Отрадная д.2Б; ул. Б.Тульская д.43 </t>
  </si>
  <si>
    <t>085-0007083</t>
  </si>
  <si>
    <t>Аренда кабельных сооружений: МКС</t>
  </si>
  <si>
    <t>Компенсация ЦТ аренды канализации МГТС и Москоллектор исходя из количества волокон МКС в кабелях ЦТ</t>
  </si>
  <si>
    <t>085-0007087</t>
  </si>
  <si>
    <t>Поддержка работоспособности и контроль эксплуатационных параметров ВОЛС: МКС</t>
  </si>
  <si>
    <t>Поддержка работоспособности и контроль эксплуатационных параметров ОВ МКС на ВОК ЦТ. Обслуживание волокон, принадлежащих МКС и находящихся в ВОК ЦТ</t>
  </si>
  <si>
    <t>085-0007090</t>
  </si>
  <si>
    <t>Услуги предоставления каналов связи: г. Москва Хорошевское шоссе кв.58Г</t>
  </si>
  <si>
    <t>Каз.пр-е г. Москвы "Межотраслевой производственно-технический центр"</t>
  </si>
  <si>
    <t>Аренда ВОК в г. Москва, Хорошевское ш. ВОК-9 км.</t>
  </si>
  <si>
    <t>082-0009554</t>
  </si>
  <si>
    <t xml:space="preserve"> 40.30.1</t>
  </si>
  <si>
    <t>Коммунальные услуги :Водоснабжение и водотведение в РДП и АБК в Подольске</t>
  </si>
  <si>
    <t>МУП "Водоканал"</t>
  </si>
  <si>
    <t>Коммунальные услуги: Водоснабжение и водотведение в РДП и АБК в Подольске</t>
  </si>
  <si>
    <t>084-0004786</t>
  </si>
  <si>
    <t>ВЭС СООС</t>
  </si>
  <si>
    <t>73.10</t>
  </si>
  <si>
    <t>Разработка техническойи документации "Продление и корректировка разрешительной документации на 2016г. для нужд ВЭС-филиала ПАО "МОЭСК"</t>
  </si>
  <si>
    <t>разработка технической документации</t>
  </si>
  <si>
    <t>себестоимость</t>
  </si>
  <si>
    <t>расчет начальной стоимости работ природоохранного назначения "Продление и корректировка разрешительной документации на 2016г. для нужд ВЭС</t>
  </si>
  <si>
    <t xml:space="preserve">электронная </t>
  </si>
  <si>
    <t>выполнение работ по продлению и корректировке разрешительной документации</t>
  </si>
  <si>
    <t>В соответствии с ТЗ и сметным расчетом</t>
  </si>
  <si>
    <t>штук</t>
  </si>
  <si>
    <t>м.о. г.Ногинск</t>
  </si>
  <si>
    <t>084-0004787</t>
  </si>
  <si>
    <t>ВЭС/ОРО</t>
  </si>
  <si>
    <t>45.34</t>
  </si>
  <si>
    <t>Техническое обслуживание систем видеонаблюдения</t>
  </si>
  <si>
    <t>Техническое обслуживание видеосистемы на РДП</t>
  </si>
  <si>
    <t>сметный расчет</t>
  </si>
  <si>
    <t>оказание услуг</t>
  </si>
  <si>
    <t>Московская обл.</t>
  </si>
  <si>
    <t>084-0004788</t>
  </si>
  <si>
    <t>45.21, 70185581</t>
  </si>
  <si>
    <t>Оперативное реагирование и техническое обслуживание систем тревожной сигнализации</t>
  </si>
  <si>
    <t>чел/час</t>
  </si>
  <si>
    <t>084-0004789</t>
  </si>
  <si>
    <t>ВЭС/АСТУ</t>
  </si>
  <si>
    <t>Техническое обслуживание комплексов телемеханики</t>
  </si>
  <si>
    <t>Иные услуги не вошедшие в ремонт и ТО</t>
  </si>
  <si>
    <t>084-0004790</t>
  </si>
  <si>
    <t>084-0004791</t>
  </si>
  <si>
    <t>ВЭС/СЭЗиС</t>
  </si>
  <si>
    <t>74.70</t>
  </si>
  <si>
    <t>Уборка помещений ; уборка территорий (производственных помещений и территорий ВЭС)</t>
  </si>
  <si>
    <t>Уборка помещений</t>
  </si>
  <si>
    <t xml:space="preserve">Прочие закупки
</t>
  </si>
  <si>
    <t>46.6</t>
  </si>
  <si>
    <t>084-0004792</t>
  </si>
  <si>
    <t xml:space="preserve">74.70.3   </t>
  </si>
  <si>
    <t>8513101          8513102</t>
  </si>
  <si>
    <t>Дератизация и дезинфекция (производственных помещений и территорий ВЭС)</t>
  </si>
  <si>
    <t>Коммунальные услуги</t>
  </si>
  <si>
    <t>084-0004794</t>
  </si>
  <si>
    <t>40.13.3.</t>
  </si>
  <si>
    <t>Техническое обслуживание инженерных сетей (систем теплоснабжения, холодного и горячего водоснабжения, канализации, обслуживание электроприемников на объектах ВЭС</t>
  </si>
  <si>
    <t>Техническое обслуживание инженерных сетей</t>
  </si>
  <si>
    <t>Техническое обслуживание</t>
  </si>
  <si>
    <t>Техническое осблуживание инженерных сетей (систем теплоснабжения, холодного и горячего водоснабжения, канализации, обслуживание электроприемников, на объектах ВЭС- филиала ОАО "МОЭСК" в 2015г.</t>
  </si>
  <si>
    <t>46.7</t>
  </si>
  <si>
    <t>084-0004799</t>
  </si>
  <si>
    <t>ВЭС/СПБ</t>
  </si>
  <si>
    <t>45.31</t>
  </si>
  <si>
    <t xml:space="preserve">Техническое обслуживание пожарной сигнализации; тех.обслужива-ние системы пожаротушения на ПС 35-220кВ и базах РЭС     (Проведение работ по ТО и ППР систем противопожарной защиты зданий и сооружений) </t>
  </si>
  <si>
    <t>Техническое обслуживание пожарной сигнализации</t>
  </si>
  <si>
    <t>0201050702</t>
  </si>
  <si>
    <t>Техническое обслуживание поожарной сигнализации</t>
  </si>
  <si>
    <t>Mоковская обл</t>
  </si>
  <si>
    <t>084-0004748</t>
  </si>
  <si>
    <t>ВЭС/сл.ПС</t>
  </si>
  <si>
    <t>40.13.3</t>
  </si>
  <si>
    <t>Ремонт аккумуляторных батарей ПС 35-220кВ</t>
  </si>
  <si>
    <t>Ремонт систем оперативного тока</t>
  </si>
  <si>
    <t>Ремонт</t>
  </si>
  <si>
    <t>0201020101</t>
  </si>
  <si>
    <t>Сметный расчёт</t>
  </si>
  <si>
    <t>Ремонт аккумуляторных батарей</t>
  </si>
  <si>
    <t>Московская Область</t>
  </si>
  <si>
    <t>084-0004749</t>
  </si>
  <si>
    <t>Ремонт систем оперативного постоянного тока 
ПС 35-220кВ</t>
  </si>
  <si>
    <t>Ремонт систем оперативного постоянного тока</t>
  </si>
  <si>
    <t>46204                           46206                    46212                 46216                46222                   46230                  46239                 46242                 46243                46245                46257                  46259</t>
  </si>
  <si>
    <t>084-0004750</t>
  </si>
  <si>
    <t>Ремонт заземляющих устройств ПС 35-220кВ</t>
  </si>
  <si>
    <t>Ремонт контура заземления ПС</t>
  </si>
  <si>
    <t>Ремонт заземляющих устройств ПС 35-220кВ с последующей диагностикой</t>
  </si>
  <si>
    <t>084-0004751</t>
  </si>
  <si>
    <t>Ремонт ЗРУ</t>
  </si>
  <si>
    <t>Выполнение работ по ремонту РУ 6-10кВ с оснащением ПС 35-220кВ ОПН 6-10кВ</t>
  </si>
  <si>
    <t>ПС</t>
  </si>
  <si>
    <t>084-0004753</t>
  </si>
  <si>
    <t>Ремонт средств ДТУ и телемеханики</t>
  </si>
  <si>
    <t>084-0004754</t>
  </si>
  <si>
    <t>Ремонт кабельных линий связи</t>
  </si>
  <si>
    <t>Сметный расчет</t>
  </si>
  <si>
    <t>084-0004758</t>
  </si>
  <si>
    <t>Ремонт зданий и сооружений административно-хозяйственного назначения,  производственных зданий и сооружений ПС и ОРУ 35-110-220кВ, РП и ТП 6-10кВ   по Ногинской зоне обслуживания</t>
  </si>
  <si>
    <t>Ремонт зданий и сооружений</t>
  </si>
  <si>
    <t>084-0004759</t>
  </si>
  <si>
    <t>Ремонт зданий и сооружений административно-хозяйственного назначения,  производственных зданий и сооружений ПС и ОРУ 35-110-220кВ, РП и ТП 6-10кВ 
Шатурской зоне обслуживания</t>
  </si>
  <si>
    <t>Ремонт производственных зданий и сооружений ПС и ОРУ 35-110-220кВ, РП и ТП 6-10кВ по Шатурской зоне обслуживания</t>
  </si>
  <si>
    <t>084-0004760</t>
  </si>
  <si>
    <t>Ремонт зданий и сооружений административно-хозяйственного назначения,  производственных зданий и сооружений ПС и ОРУ 35-110-220кВ, РП и ТП 6-10кВ  по Коломенской зоне обслуживания</t>
  </si>
  <si>
    <t>Ремонт производственных зданий и сооружений ПС и ОРУ 35-110-220кВ, РП и ТП 6-10кВ  по Коломенской зоне обслуживания</t>
  </si>
  <si>
    <t>084-0004761</t>
  </si>
  <si>
    <t>Выполнение неотложных и аварийно-восстановительных работ по ремонту кровли,  окон, отмосток,  фасадов, ограждений, инженерных сетей,  сооружений,  строительной части зданий для нужд ВЭС в  2015-2016гг (с целью заключения рамочного договора)</t>
  </si>
  <si>
    <t xml:space="preserve">Районы Московской области </t>
  </si>
  <si>
    <t>084-0004762</t>
  </si>
  <si>
    <t>ВЭС/САиСМ</t>
  </si>
  <si>
    <t>Ремонт автотранспорта и спец.техники</t>
  </si>
  <si>
    <t>Техническое задание (расчёт ср. стоимости 1 чел. часа)</t>
  </si>
  <si>
    <t>084-0004763</t>
  </si>
  <si>
    <t>Ремонт подъемных сооружений</t>
  </si>
  <si>
    <t>Ремонт  грузоподъемных машин и механизмов</t>
  </si>
  <si>
    <t>084-0004764</t>
  </si>
  <si>
    <t>ВЭС/сл.РС</t>
  </si>
  <si>
    <t>084-0004766</t>
  </si>
  <si>
    <t>Выполнение работ по техническому освидетельствованию электрооборудования ПС 35-220кВ</t>
  </si>
  <si>
    <t>Техническое освидетельствование 
ПС 35-220кВ</t>
  </si>
  <si>
    <t>Выполнение работ по техническому освидетельствованию электрооборудования ПС 35-220кВ в 2015 году</t>
  </si>
  <si>
    <t>084-0004767</t>
  </si>
  <si>
    <t xml:space="preserve">Огнезащитное покрытие электрических кабелей.Работы по обработке кабелей огнезащитным составом 
ПС 35-220кВ </t>
  </si>
  <si>
    <t>Огнезащитное покрытие электрических кабелей</t>
  </si>
  <si>
    <t xml:space="preserve">Работы по обработке кабелей огнезащитным составом ПС 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</si>
  <si>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</si>
  <si>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084-0004768</t>
  </si>
  <si>
    <t>Диагностика системы оперативного тока.Выполнение работ по техническому обследованию и диагностика СОПТ ПС 35-220кВ</t>
  </si>
  <si>
    <t>Диагностика системы оперативного тока</t>
  </si>
  <si>
    <t>Выполнение работ по техническому обследованию и диагностика СОПТ ПС 35-220кВ</t>
  </si>
  <si>
    <t>084-0004769</t>
  </si>
  <si>
    <t>Комплексная диагностика заземляющих устройств с учетом ЭМС .Выполнение работ по комплексной диагностике заземляющих устройств (с учетом ЭМС) для нужд ВЭС</t>
  </si>
  <si>
    <t xml:space="preserve">Комплексная диагностика заземляющих устройств с учетом ЭМС </t>
  </si>
  <si>
    <t>Выполнение работ по комплексной диагностике заземляющих устройств (с учетом ЭМС) для нужд ВЭС</t>
  </si>
  <si>
    <t>084-0004770</t>
  </si>
  <si>
    <t>Диагностика системы оперативного тока.Техническое обследование и диагностика щитов собственных нужд  на ПС 35-220кВ</t>
  </si>
  <si>
    <t>Техническое обследование и диагностика щитов собственных нужд  на ПС 35-220кВ</t>
  </si>
  <si>
    <t>084-0004772</t>
  </si>
  <si>
    <t>Обслуживание территории подстанций.Выполнение работ по покосу травы на территориях подстанций и      прилегающих  участках</t>
  </si>
  <si>
    <t>Обслуживание территории подстанций</t>
  </si>
  <si>
    <t>Выполнение работ по покосу травы на территориях подстанций и      прилегающих  участках</t>
  </si>
  <si>
    <t>Га</t>
  </si>
  <si>
    <t>084-0004773</t>
  </si>
  <si>
    <t xml:space="preserve">Техническое обслуживание аккумуляторных батарей на ПС 35-220кВ </t>
  </si>
  <si>
    <t>Техническое обслуживание аккумуляторных батарей и зарядных устройств к ним</t>
  </si>
  <si>
    <t xml:space="preserve">Техническое обслуживание </t>
  </si>
  <si>
    <t xml:space="preserve">Выполнение работ по техническому обслуживанию аккумуляторных батарей на ПС 35-220кВ </t>
  </si>
  <si>
    <t>2016-2019</t>
  </si>
  <si>
    <t>084-0004774</t>
  </si>
  <si>
    <t>ВЭС/СРЗА</t>
  </si>
  <si>
    <t>Техническое обслуживание зарядно-подзарядных агрегатов ВАЗП</t>
  </si>
  <si>
    <t>084-0004777</t>
  </si>
  <si>
    <t>ВЭС/сл.ЛЭП</t>
  </si>
  <si>
    <t xml:space="preserve">Работы по техническому освидетельствованию ВЛ 35-220 кВ  </t>
  </si>
  <si>
    <t>Техническое освидетельствование                   ВЛ 35-220кВ</t>
  </si>
  <si>
    <t>084-0004778</t>
  </si>
  <si>
    <t xml:space="preserve">Работы по тепловизионному обследованию ВЛ 35-220 кВ </t>
  </si>
  <si>
    <t>Тепловизионное обследование 
ВЛ 35-220 кВ</t>
  </si>
  <si>
    <t>Промывка гравийной засыпки маслоприемника</t>
  </si>
  <si>
    <t>084-0004780</t>
  </si>
  <si>
    <t>ВЭС служба СДТУ</t>
  </si>
  <si>
    <t>Техническое обслуживание систем гарантированного и бесперебойного электропитания узлов связи ВЭС</t>
  </si>
  <si>
    <t>Техническое обслуживание передвижных электростанций</t>
  </si>
  <si>
    <t>084-0004781</t>
  </si>
  <si>
    <t>Определение технического состояния строительных конструкций, составления паспортов зданий и сооружений и диагностирование технических устройств (сосудов находящихся под избыточным давлением) и техническое освидетельствование зданий и сооружений</t>
  </si>
  <si>
    <t>Определение технического состояния строительных конструкций зданий и сооружений; разработка технической документации</t>
  </si>
  <si>
    <t>Определение технического состояния строительных конструкций зданий и сооружений и паспортизации зданий подстанций для нужд Восточных электрических сетей - филиала ОАО "МОЭСК".</t>
  </si>
  <si>
    <t>084-0004782</t>
  </si>
  <si>
    <t>Техническое освидетельствование оборудования распредсетей (ТП, РП и др.); Техническое освидетельствование ВЛ 0,4-20 кВ; Освидетельствование кабельных линий</t>
  </si>
  <si>
    <t>Техническое освидетельствование оборудования РС 6-10кВ</t>
  </si>
  <si>
    <t>084-0004783</t>
  </si>
  <si>
    <t>Техническое обслуживание дизельных генераторных установок</t>
  </si>
  <si>
    <t>084-0004784</t>
  </si>
  <si>
    <t>Техническое обслуживание системы пожаротушения на подстанциях 220кВ №212 «Восточная», №157 «Горенки»</t>
  </si>
  <si>
    <t>Техническое обслуживание системы пожаротушения</t>
  </si>
  <si>
    <t>084-0004802</t>
  </si>
  <si>
    <t>ВЭС/ СлМ</t>
  </si>
  <si>
    <t>Поверка и калибровка средств измерений (ВЭС)</t>
  </si>
  <si>
    <t>Проверка и калибровка средств измерений</t>
  </si>
  <si>
    <t>0201020202</t>
  </si>
  <si>
    <t>Единичная стоимость видов работ. Метрологическая поверка и калибровка средств измерений</t>
  </si>
  <si>
    <t>Поверка и калибровка средств измерений</t>
  </si>
  <si>
    <t>084-0004803</t>
  </si>
  <si>
    <t>Замена щитовых электроизмерительных приборов на ПС ВЭС (услуги по замене щитовых приборов на электронные)</t>
  </si>
  <si>
    <t>Замена щитовых электроизмерительных приборов</t>
  </si>
  <si>
    <t>сметный расчёт (ТСНБ -2001)</t>
  </si>
  <si>
    <t>084-0004814</t>
  </si>
  <si>
    <t>64.20.12</t>
  </si>
  <si>
    <t>084-0004856</t>
  </si>
  <si>
    <t>40.10.5.</t>
  </si>
  <si>
    <t xml:space="preserve">Техническое обслуживание грузовых и легковых автомобилей отечественного производства и покраска </t>
  </si>
  <si>
    <t xml:space="preserve">Техническое обслуживание грузовых автомашин  (гарантийный, послегарантийный ремонт). Техническое обслуживание легковых автомобилей. </t>
  </si>
  <si>
    <t>084-0004857</t>
  </si>
  <si>
    <t>Техническое обслуживание легковых автомобилей импортного производства</t>
  </si>
  <si>
    <t xml:space="preserve"> Техническое обслуживание легковых автомобилей. </t>
  </si>
  <si>
    <t>Аренда ТС</t>
  </si>
  <si>
    <t>084-0004854</t>
  </si>
  <si>
    <t>Аренда транспортных средств.Оказание транспортных услуг по перевозке сотрудников УКС</t>
  </si>
  <si>
    <t>Транспортное обслуживание (перевозка сотрудников УКС филиалов ОАО "МОЭСК"</t>
  </si>
  <si>
    <t>084-0004877</t>
  </si>
  <si>
    <t>Неотложный аварийно-восстановительный ремонт 
ВЛ 35 - 220 кВ (в 2016-2017 г.г.)</t>
  </si>
  <si>
    <t xml:space="preserve">Аварийно-восстановительные работы на ВЛ </t>
  </si>
  <si>
    <t>084-0004775</t>
  </si>
  <si>
    <t>Техническое обслуживание подъемных сооружений</t>
  </si>
  <si>
    <t>Техническое обслуживание ГПМ</t>
  </si>
  <si>
    <t>084-0004776</t>
  </si>
  <si>
    <t>ВЭС
Березницкая Елена Юрьевна (0-065-22-11)</t>
  </si>
  <si>
    <t>084-0004804</t>
  </si>
  <si>
    <t>ВЭС СЭЗИС</t>
  </si>
  <si>
    <t xml:space="preserve">40.30.2   </t>
  </si>
  <si>
    <t>Коммунальные услуги : Егорьевского РЭС</t>
  </si>
  <si>
    <t xml:space="preserve">Егорьевские инженерные сети МУП КХ </t>
  </si>
  <si>
    <t>Теплоэнергия, ХВС и Водоотведение</t>
  </si>
  <si>
    <t>233
113</t>
  </si>
  <si>
    <t>Гкал                       
м3</t>
  </si>
  <si>
    <t>1986
2060</t>
  </si>
  <si>
    <t>46 212.3</t>
  </si>
  <si>
    <t>Егорьевск</t>
  </si>
  <si>
    <t>084-0004805</t>
  </si>
  <si>
    <t>Коммунальные услуги : Коломенского РЭС</t>
  </si>
  <si>
    <t xml:space="preserve">ОАО "Коломенский завод" </t>
  </si>
  <si>
    <t>Теплоэнергия</t>
  </si>
  <si>
    <t>46222.7</t>
  </si>
  <si>
    <t>Коломна</t>
  </si>
  <si>
    <t>084-0004806</t>
  </si>
  <si>
    <t>844806</t>
  </si>
  <si>
    <t>Коммунальные услуги :  Ногинского РЭС</t>
  </si>
  <si>
    <t>ОАО "Ногинские коммунальные системы"</t>
  </si>
  <si>
    <t>46239.2</t>
  </si>
  <si>
    <t>Ногинск</t>
  </si>
  <si>
    <t>084-0004807</t>
  </si>
  <si>
    <t>844807</t>
  </si>
  <si>
    <t>Коммунальные услуги :  ШатурскогоРЭС</t>
  </si>
  <si>
    <t xml:space="preserve">ОАО "Э.Он.Россия" филиал "Шатурская ГРЭС" </t>
  </si>
  <si>
    <t xml:space="preserve">Гкал
м3            </t>
  </si>
  <si>
    <t>3097,7
16224</t>
  </si>
  <si>
    <t>46257.0</t>
  </si>
  <si>
    <t>Шатура</t>
  </si>
  <si>
    <t>084-0004808</t>
  </si>
  <si>
    <t xml:space="preserve">40.12     </t>
  </si>
  <si>
    <t>844808</t>
  </si>
  <si>
    <t>Коммунальные услуги : Балашихинского ,Шатурского, Коломенского РЭС</t>
  </si>
  <si>
    <t xml:space="preserve">ОАО "Мосэнергосбыт" </t>
  </si>
  <si>
    <t>Эл. энергия на хоз. Нужды</t>
  </si>
  <si>
    <t>46.5</t>
  </si>
  <si>
    <t>Московская            область</t>
  </si>
  <si>
    <t>084-0004810</t>
  </si>
  <si>
    <t>ВЭС 
УПОиУС</t>
  </si>
  <si>
    <t>70.20.2 
70.31.12</t>
  </si>
  <si>
    <t>844810</t>
  </si>
  <si>
    <t>Аренда объектов электросетево-го хозяйства: Московская область, Орехово-Зуевский район, пос.Авсюнино</t>
  </si>
  <si>
    <t>Федеральное унитарное предприятие "Российская телевизионная и радиовещательная сеть"</t>
  </si>
  <si>
    <t>аренда объектов электросетевого хозяйства</t>
  </si>
  <si>
    <t>Шт.</t>
  </si>
  <si>
    <t> 46 243825001</t>
  </si>
  <si>
    <t>Московская область, Орехово-Зуевский район, пос.Авсюнино</t>
  </si>
  <si>
    <t>084-0004809</t>
  </si>
  <si>
    <t>844809</t>
  </si>
  <si>
    <t>Аренда объектов электросетево-го хозяйства: Владимирская область, Киржачский район, дер. Аленино.</t>
  </si>
  <si>
    <t>ОАО "Федеральная сетевая компания Единой энергетической системы"</t>
  </si>
  <si>
    <t>Кв. м</t>
  </si>
  <si>
    <t>17 230 836.7</t>
  </si>
  <si>
    <t>Владимирская область, Киржачский район, дер. Аленино.</t>
  </si>
  <si>
    <t>084-0004815</t>
  </si>
  <si>
    <t>Филиал ПАО "ФСК ЕЭС" Московское МПМЭС</t>
  </si>
  <si>
    <t>084-0004816</t>
  </si>
  <si>
    <t>Аренда кабельных сооружений : "ТК №36" Горьковское шоссе (аренда места в телефонной канализации</t>
  </si>
  <si>
    <t>Штука</t>
  </si>
  <si>
    <t>084-0004817</t>
  </si>
  <si>
    <t>Аренда кабельных сооружений: "г.Балашиха,г.Реутов (аренда места в телефонной канализации)</t>
  </si>
  <si>
    <t>084-0004818</t>
  </si>
  <si>
    <t>Аренда  нежилых помещений : места в кабельной телефонной канализации в г. Балашиха</t>
  </si>
  <si>
    <t>084-0004878</t>
  </si>
  <si>
    <t>Предоставление в аренду оптического волокна</t>
  </si>
  <si>
    <t>ООО "Мир ФМ"</t>
  </si>
  <si>
    <t>Предоставление в аренду ОВ</t>
  </si>
  <si>
    <t>084-0004879</t>
  </si>
  <si>
    <t xml:space="preserve">Предоставление каналов передачи данных </t>
  </si>
  <si>
    <t>084-0004880</t>
  </si>
  <si>
    <t>Предоставление  услуг телефонной связи</t>
  </si>
  <si>
    <t>062-0008762</t>
  </si>
  <si>
    <t>ИА/УПРЭС</t>
  </si>
  <si>
    <t>74.14</t>
  </si>
  <si>
    <t>Разработка Комплексной программы развития электрических сетей напряжением 110 (35) кВ и выше на территории 
г. Москвы и Московской области на период 2016 – 2021 гг. и до 2026 г.</t>
  </si>
  <si>
    <t>Консультационные услуги</t>
  </si>
  <si>
    <t>20105061203</t>
  </si>
  <si>
    <t>Договор -аналог прошлого года</t>
  </si>
  <si>
    <t>Москва, Московская область</t>
  </si>
  <si>
    <t>Андрющенко А В</t>
  </si>
  <si>
    <t xml:space="preserve">ИА
Андрющенко Антон Владимирович (44-82) </t>
  </si>
  <si>
    <t>062-0008690</t>
  </si>
  <si>
    <t>ИА/Учетно-договорной отдел</t>
  </si>
  <si>
    <t>На право заключения договора на оказание услуг по проведению оценки текущей (восстановительной) стоимости основных средств ПАО "МОЭСК"</t>
  </si>
  <si>
    <t>Консультационные услуги на оказание оценочных услуг</t>
  </si>
  <si>
    <t>расчетсредней стоимости аналогичных услуг</t>
  </si>
  <si>
    <t xml:space="preserve">комплекс услуг по оценке рыночной стоимости основных средств ПАО «МОЭСК» группы «Силовые машины и оборудование» </t>
  </si>
  <si>
    <t xml:space="preserve">оценка рыночной стоимости Объекта оценки  проводится в соответствии с законодательством Российской Федерации, Договором и Заданием на оценку </t>
  </si>
  <si>
    <t>муниципальный округ Замоскворечье</t>
  </si>
  <si>
    <t>переоценка 4 группы ОС проводится ежегодно в соответствии с Учетной политикой ПАО "МОЭСК"</t>
  </si>
  <si>
    <t>062-0008691</t>
  </si>
  <si>
    <t>На право заключения рамочных соглашений на оказание консультационных услуг по вопросам финансово- хозяйственной деятельности</t>
  </si>
  <si>
    <t>Консультационные услуги на оказание аудиторских  услуг</t>
  </si>
  <si>
    <t>без цены</t>
  </si>
  <si>
    <t>Стороны выражают намерение в период с __2016 г. и до _2017г. года (при условии определения Исполнителя победителем закрытых запросов цен, организуемых Заказчиком), совершить ряд действий и сделок, направленных на удовлетворение потребностей Заказчика в оказании  консультационных услуг по вопросам финансово-хозяйственной деятельности</t>
  </si>
  <si>
    <t>требоывния отпределяются в ТЗ</t>
  </si>
  <si>
    <t>пул консультантов выбирается ежегодно</t>
  </si>
  <si>
    <t>062-0008695</t>
  </si>
  <si>
    <t>Блок Руководителя аппарата</t>
  </si>
  <si>
    <t>63.30.1</t>
  </si>
  <si>
    <t xml:space="preserve">Оказание услуг по бронированию авиа и ж/д билетов, гостиниц, оформление виз и обеспечение представительских мероприятий для ИА </t>
  </si>
  <si>
    <t>прибыль</t>
  </si>
  <si>
    <t>0201051307</t>
  </si>
  <si>
    <t>калькулятор услуг</t>
  </si>
  <si>
    <t>Даниловский округ г. Москва</t>
  </si>
  <si>
    <t>062-0008696</t>
  </si>
  <si>
    <t>93.05</t>
  </si>
  <si>
    <t>Услуги по озеленению, уходу за растениями, изготовлению цветочной продукции для нужд ИА</t>
  </si>
  <si>
    <t>прочие услуги</t>
  </si>
  <si>
    <t>02010703</t>
  </si>
  <si>
    <t>культмассовые мероприятия</t>
  </si>
  <si>
    <t>062-0008701</t>
  </si>
  <si>
    <t>63.40</t>
  </si>
  <si>
    <t>Провeдение работ по перевозке офисной мебели, бытовых приборов, орг.техники и другого имущества работников ИА</t>
  </si>
  <si>
    <t>содержание зданий</t>
  </si>
  <si>
    <t>коммерческие предложения</t>
  </si>
  <si>
    <t>062-0008700</t>
  </si>
  <si>
    <t>64.12</t>
  </si>
  <si>
    <t>Оказание курьерских услуг по доставке и отправке документации и почтовой корреспонденции  блока ТП, исполнительного аппарата и филиалов ПАО «МОЭСК»</t>
  </si>
  <si>
    <t xml:space="preserve"> 020105130706</t>
  </si>
  <si>
    <t>почтово-телеграфные расходы</t>
  </si>
  <si>
    <t>прейскурант цен</t>
  </si>
  <si>
    <t>062-0008698</t>
  </si>
  <si>
    <t>55.30</t>
  </si>
  <si>
    <t>Оказание услуг по организации буфетного обслуживания протокольных и иных мероприятий для нужд ИА</t>
  </si>
  <si>
    <t>062-0008702</t>
  </si>
  <si>
    <t>92.72</t>
  </si>
  <si>
    <t>Подготовка и проведение дня энергетика, аренда помещения, концертного зала для работников ОАО "МОЭСК".</t>
  </si>
  <si>
    <t>020107070402</t>
  </si>
  <si>
    <t>062-0008694</t>
  </si>
  <si>
    <t>Услуги по обслуживанию зданий помещений, оборудования, инженерных систем и прилегающих территорий</t>
  </si>
  <si>
    <t>калькулятор клининговых услуг</t>
  </si>
  <si>
    <t>062-0008703</t>
  </si>
  <si>
    <t>15.98.1</t>
  </si>
  <si>
    <t>Поставка питьевой воды для нужд ИА</t>
  </si>
  <si>
    <t>расходы на питьевую воду</t>
  </si>
  <si>
    <t>Прейскурант цен</t>
  </si>
  <si>
    <t>062-0008713</t>
  </si>
  <si>
    <t>45.45</t>
  </si>
  <si>
    <t xml:space="preserve">Выполнение неотложных работ по ремонту административных зданий   помещений для нужд ИА  
</t>
  </si>
  <si>
    <t>Выполнение неотложных работ по ремонту административных зданий</t>
  </si>
  <si>
    <t>02010201</t>
  </si>
  <si>
    <t>ремонт подрядным способом</t>
  </si>
  <si>
    <t xml:space="preserve">Выполнение неотложных работ по ремонту административных зданий   помещений для нужд ИА </t>
  </si>
  <si>
    <t>062-0008716</t>
  </si>
  <si>
    <t>Выполнение работ по ремонту помещений Учебного центра  ОАО "МОЭСК" по адресу: 2-ой Павелецкий пр.д.3</t>
  </si>
  <si>
    <t>Выполнение работ по ремонту помещений</t>
  </si>
  <si>
    <t>02010202</t>
  </si>
  <si>
    <t>062-0008714</t>
  </si>
  <si>
    <t>Проведение ремонтных работ помещений после расторжения договоров аренды по адресу: Дербеневская наб. д.7 стр.14,22, 1-й Дербеневский пер.д.5 , Солженицына д.7</t>
  </si>
  <si>
    <t>062-0008715</t>
  </si>
  <si>
    <t>Текущий ремонт  газового пожаротушения в здании по адресу: Москва, 2-й Павелецкий пр., д.3, стр.5</t>
  </si>
  <si>
    <t>Ремонт  газового пожаротушения</t>
  </si>
  <si>
    <t>02010203</t>
  </si>
  <si>
    <t xml:space="preserve">ИА
Ларионова Оксана Алексеевна (40-82) </t>
  </si>
  <si>
    <t xml:space="preserve">ИА
Тюрина Юлия Юрьевна (40-47) </t>
  </si>
  <si>
    <t>062-0008722</t>
  </si>
  <si>
    <t>ИА/Управление консолидированной отчетности по МСФО</t>
  </si>
  <si>
    <t>Блок по финансово - экономической деятельности и корпоративному управлению</t>
  </si>
  <si>
    <t>Консультационные услуги по формированию промежуточной консолидированной отчетности за первое полугодие 2016 года и отчетность за 2016 год.</t>
  </si>
  <si>
    <t>Консультационные услуги, связанные с подготовкой финансовой отчетности в соответствии с МСФО</t>
  </si>
  <si>
    <t>КУ (МСФО)</t>
  </si>
  <si>
    <t>Стоимость аналогичных услуг за предыдущий год</t>
  </si>
  <si>
    <t>ПАО "Россети"</t>
  </si>
  <si>
    <t>Оказание консультационных услуг, связанных с подготовкой консолидированной финансовой отчетности Группы компаний ПАО «МОЭСК» в соответствии с международными стандартами финансовой отчетности.</t>
  </si>
  <si>
    <t>Качество предоставляемых услуг</t>
  </si>
  <si>
    <t>Единица</t>
  </si>
  <si>
    <t xml:space="preserve">Город Москва столица       Российской Федерации город   федерального значения        </t>
  </si>
  <si>
    <t>Исходя из практики предыдущих закупок за последние 3 года, кроме 2013, организатором закупки были Россети, которые применяли по данным услугам, вид закупки "Открытые конкурентные переговоры". Закупка проводилась в целом по ОАО "Россети". Есть вероятность, что Россети в 2016 году, так же будут проводить общую единую закупку по группе Россети.</t>
  </si>
  <si>
    <t>ИА
Василенко Ирина Владимировна (14-61)</t>
  </si>
  <si>
    <t>062-0008771</t>
  </si>
  <si>
    <t>ИА/ДКФ(ФРЦ)</t>
  </si>
  <si>
    <t>65.12</t>
  </si>
  <si>
    <t>Возобновляемая кредитная линия с лимитом 5 млрд.руб.</t>
  </si>
  <si>
    <t>Услуги по привлечению заемных средств</t>
  </si>
  <si>
    <t>010302</t>
  </si>
  <si>
    <t>Проценты к уплате</t>
  </si>
  <si>
    <t>мониторинг рынка</t>
  </si>
  <si>
    <t>возобновляемая кредитная линия с лимитом 5 млрд.руб.</t>
  </si>
  <si>
    <t>В соотвтетствии с ТЗ</t>
  </si>
  <si>
    <t>рублей</t>
  </si>
  <si>
    <t>2016-2021</t>
  </si>
  <si>
    <t>ИА
Шаронова Наталья Алексеевна (23-71)</t>
  </si>
  <si>
    <t>062-0008772</t>
  </si>
  <si>
    <t>062-0008773</t>
  </si>
  <si>
    <t>062-0008792</t>
  </si>
  <si>
    <t>ИА/Служба охраны труда</t>
  </si>
  <si>
    <t>74.30.9</t>
  </si>
  <si>
    <t>Оказание услуг по проведению производственного контроля опасных и вредных факторов на рабочих местах для нужд ПАО "МОЭСК"</t>
  </si>
  <si>
    <t>Сметная документация</t>
  </si>
  <si>
    <t>Оказание услуг по проведению производственного контроля опасных и вредных факторов на робочих местах для нужд ПАО "МОЭСК"</t>
  </si>
  <si>
    <t>Согласно ТЗ</t>
  </si>
  <si>
    <t>ИА
Кяжина Мария Андреевна (52-98)</t>
  </si>
  <si>
    <t>062-0008800</t>
  </si>
  <si>
    <t>Оказание услуг по проведению специальной оценки условий труда на рабочих местах для нужд ПАО "МОЭСК"</t>
  </si>
  <si>
    <t>ВЭС/
СДТУ</t>
  </si>
  <si>
    <t>Необходимость аренды оптических волокон для обеспечения технологической связи</t>
  </si>
  <si>
    <t xml:space="preserve">40.10.2 </t>
  </si>
  <si>
    <t>60.23</t>
  </si>
  <si>
    <t>41.00.1</t>
  </si>
  <si>
    <t xml:space="preserve">41.00.1 </t>
  </si>
  <si>
    <t>038-0000677</t>
  </si>
  <si>
    <t>ВКС
(Лямов Евгений Юрьевич) ((0-052) 24-44)</t>
  </si>
  <si>
    <t>088-0000971</t>
  </si>
  <si>
    <t>НМ/АХО</t>
  </si>
  <si>
    <t>41.00</t>
  </si>
  <si>
    <t>Коммунальные услуги по теплоснабжению</t>
  </si>
  <si>
    <t xml:space="preserve">2010104 
</t>
  </si>
  <si>
    <t>ЗАО "Агрокомбинат Московский"</t>
  </si>
  <si>
    <t xml:space="preserve">233 
</t>
  </si>
  <si>
    <t xml:space="preserve">Гигакалория
</t>
  </si>
  <si>
    <t>т/э 620</t>
  </si>
  <si>
    <t>НМ
Солоненко Светлана Николаевна 8 (495) 841-78-96 вн. 10-96</t>
  </si>
  <si>
    <t>088-0000972</t>
  </si>
  <si>
    <t xml:space="preserve">Коммунальные услуги по водоснабжению,  водоотведению </t>
  </si>
  <si>
    <t xml:space="preserve">
020105140702</t>
  </si>
  <si>
    <t>АО "Мосводоканал"</t>
  </si>
  <si>
    <t>113 
113</t>
  </si>
  <si>
    <t>Куб.м. 
Куб.м</t>
  </si>
  <si>
    <t>вода 8311 м3 водоот.7581 м3</t>
  </si>
  <si>
    <t>НМ
Солоненко Светлана Николаевна 8 (495) 841-78-96 вн. 10-97</t>
  </si>
  <si>
    <t>088-0000970</t>
  </si>
  <si>
    <t>Электроэнергия на хозяйственно-бытовые нужды (ТРЭС)</t>
  </si>
  <si>
    <t>2010103</t>
  </si>
  <si>
    <t>НМ
Солоненко Светлана Николаевна 8 (495) 841-78-96 вн. 10-98</t>
  </si>
  <si>
    <t>088-0000966</t>
  </si>
  <si>
    <t>Электроэнергия на хозяйственно-бытовые нужды (МРЭС)</t>
  </si>
  <si>
    <t>НМ
Солоненко Светлана Николаевна 8 (495) 841-78-96 вн. 10-99</t>
  </si>
  <si>
    <t>Предполагаемая стоимость обслуживания =5 000 000 * 0,15*5 = 3 750 000 тыс. руб. в Год  750 000 тыс. руб. Расчетная процентная ставка 15%. Планируемый срок 5 лет</t>
  </si>
  <si>
    <t>062-0008802</t>
  </si>
  <si>
    <t>ИА/Управление по связям с общественностью</t>
  </si>
  <si>
    <t>Издательско-полиграфические услуги в интересах ПАО "МОЭСК", выпуск корпоративной газеты "Вести МОЭСК", изданий для потребителей для нужд ПАО "МОЭСК"</t>
  </si>
  <si>
    <t>Издательско-полиграфические работы</t>
  </si>
  <si>
    <t>PR-услуги себестоимость</t>
  </si>
  <si>
    <t>020105090302</t>
  </si>
  <si>
    <t>На основании затрат прошлого периода</t>
  </si>
  <si>
    <t>В соотвтетсвии с ТЗ</t>
  </si>
  <si>
    <t>ИА
Самохвалова Людмила Сергеевна (25-02)</t>
  </si>
  <si>
    <t>062-0008793</t>
  </si>
  <si>
    <t>74.83</t>
  </si>
  <si>
    <t>Услуги по переводу информационных материалов на иностранные языки для нужд ПАО "МОЭСК"</t>
  </si>
  <si>
    <t xml:space="preserve">информационные услуги </t>
  </si>
  <si>
    <t>PR- услуги прибыль</t>
  </si>
  <si>
    <t>020105090301</t>
  </si>
  <si>
    <t>062-0008795</t>
  </si>
  <si>
    <t>Услуги по модернизации корпоративного сайте ПАО "МОЭСК"</t>
  </si>
  <si>
    <t>На основании рыночных цен</t>
  </si>
  <si>
    <t>Услуги по медернизации корпоративного сайте ПАО "МОЭСК"</t>
  </si>
  <si>
    <t>062-0008797</t>
  </si>
  <si>
    <t>Услуги по созданию корпоративного имиджевого ролика ПАО "МОЭСК" для нужд ПАО "МОЭСК"</t>
  </si>
  <si>
    <t>062-0008789</t>
  </si>
  <si>
    <t>72.4</t>
  </si>
  <si>
    <t>Комплексная круглосуточная поддержка, администрирование вебресурса, круглосуточный контент-менеджмент корпоративного сайта</t>
  </si>
  <si>
    <t>062-0008788</t>
  </si>
  <si>
    <t>Информационное сопровождение деятельности ПАО "МОЭСК" в интернет-СМИ для нужд ПАО "МОЭСК"</t>
  </si>
  <si>
    <t xml:space="preserve">На основании закупки прошлого периода </t>
  </si>
  <si>
    <t>062-0008779</t>
  </si>
  <si>
    <t>Услуги по информационному сопровождению деятельности ПАО "МОЭСК" в региональных и специализированных СМИ для нужд ПАО "МОЭСК"</t>
  </si>
  <si>
    <t>062-0008778</t>
  </si>
  <si>
    <t>92.11</t>
  </si>
  <si>
    <t>Услуги по изготовлению информационных видеоматериалов о деятельности ПАО "МОЭСК" для нужд ПАО "МОЭСК"</t>
  </si>
  <si>
    <t>062-0008776</t>
  </si>
  <si>
    <t>74.4</t>
  </si>
  <si>
    <t>Услуги по брендированию, сопровождению мероприятий выставочным оборудованием и рекламной продукцией</t>
  </si>
  <si>
    <t>062-0008777</t>
  </si>
  <si>
    <t>Мониторинг  СМИ и блогосферы о деятельности ПАО "МОЭСК" для нужд ПАО "МОЭСК"</t>
  </si>
  <si>
    <t>062-0008774</t>
  </si>
  <si>
    <t>Услуги по информационному сопровождению проекта МОЭСК- EV и инновационных разработок  ПАО "МОЭСК"</t>
  </si>
  <si>
    <t>062-0008775</t>
  </si>
  <si>
    <t>Услуги по реализации и разарботке имиджевых проектов,программ и других публичных мероприятий ПАО "МОЭСК" для нужд ПАО "МОЭСК"</t>
  </si>
  <si>
    <t>ВКС/ СОР КЛ, ЗиС</t>
  </si>
  <si>
    <t>согласно ТЗ</t>
  </si>
  <si>
    <t>038-0000635</t>
  </si>
  <si>
    <t>Капитальный ремонт системы телесигнализации КЛ 110- 220КВ</t>
  </si>
  <si>
    <t>Ремонт системы телесигнализации</t>
  </si>
  <si>
    <t>038-0000637</t>
  </si>
  <si>
    <t>Капитальный ремонт системы электроснабжения собственных нужд в сооружениях КЛВД</t>
  </si>
  <si>
    <t>Ремонт системы электроснабжения</t>
  </si>
  <si>
    <t>038-0000644</t>
  </si>
  <si>
    <t>Выполнение неотложных работ и устранение предписаний для нужд ВКС</t>
  </si>
  <si>
    <t>Выполнение неотложных работ и устранение предписаний</t>
  </si>
  <si>
    <t>50.20</t>
  </si>
  <si>
    <t>Ремонт автотранспорта (ЗИЛ, КАМАЗ, МАЗ, фургонов и прицепов - фургонов)</t>
  </si>
  <si>
    <t>Ремонт автотранспорта</t>
  </si>
  <si>
    <t>Справочно к централизованному лоту</t>
  </si>
  <si>
    <t>Ремонт экскаваторов-погрузчиков JCB</t>
  </si>
  <si>
    <t>Ремонт спецтехники</t>
  </si>
  <si>
    <t>038-0000675</t>
  </si>
  <si>
    <t>Ремонт подъемных сооружений (КС-45717К-1, MKC-4032)</t>
  </si>
  <si>
    <t>Ремонт подъёмных сооружений</t>
  </si>
  <si>
    <t>038-0000628</t>
  </si>
  <si>
    <t>ВКС/СПБиПК</t>
  </si>
  <si>
    <t xml:space="preserve">29.22.9   </t>
  </si>
  <si>
    <t>Техническое обслуживание пассажирских и грузовых лифтов (ул. Н. Красносельская д. 6 стр. 1, Волгоградский проспект д. 43а)</t>
  </si>
  <si>
    <t>ТО пассажирских и грузовых лифтов</t>
  </si>
  <si>
    <t>020102020501</t>
  </si>
  <si>
    <t>ВКС/СДТУ</t>
  </si>
  <si>
    <t>ВКС/ЦАТиСМ</t>
  </si>
  <si>
    <t>Блок по логистике и МТО</t>
  </si>
  <si>
    <t>74.30.7</t>
  </si>
  <si>
    <t>Техническое обслуживание грузовых автомашин  (гарантийный, послегарантийный ремонт) (автомобили отечественного производства)</t>
  </si>
  <si>
    <t>ТО грузовых а/м  (гарант., послегарант. ремонт)</t>
  </si>
  <si>
    <t>ТО автотранспорта</t>
  </si>
  <si>
    <t>Техническое обслуживание грузовых автомашин (гарантийный, послегарантийный ремонт); легковых автомобилей: Hyundai</t>
  </si>
  <si>
    <t>Техническое обслуживание легковых автомобилей: Volkswagen,Ford</t>
  </si>
  <si>
    <t>Техническое обслуживание легковых автомобилей</t>
  </si>
  <si>
    <t>ВКС/ОАХО</t>
  </si>
  <si>
    <t>020105140703</t>
  </si>
  <si>
    <t>ВКС/СТТ</t>
  </si>
  <si>
    <t>Сопровождение информационной системы</t>
  </si>
  <si>
    <t>0201150203</t>
  </si>
  <si>
    <t>038-0000656</t>
  </si>
  <si>
    <t>Техническое сопровождение прикладных систем: система коллективного отображения (ЦУС МОЭСК, ДП ВКС)</t>
  </si>
  <si>
    <t>Сопровождение прикладных систем</t>
  </si>
  <si>
    <t>Сопровождение прикладных систем: СКОИ</t>
  </si>
  <si>
    <t>71.10</t>
  </si>
  <si>
    <t>Транспортное обслуживание (перевозка сотрудников)</t>
  </si>
  <si>
    <t>020105140401</t>
  </si>
  <si>
    <t>Транспортное обслуживание</t>
  </si>
  <si>
    <t>038-0000661</t>
  </si>
  <si>
    <t>90.00.3</t>
  </si>
  <si>
    <t>Техническое обслуживание инженерных систем; уборка помещений; уборка территорий: РПБ ВКС (ул. Генерала Дорохова д. 16б, Волгоградский пр-т д. 43а, ул. Дорожная д. 13а, Кронштадтский б-р д. 35, 2-й Кожуховский пр-д д. 29 к. 2 стр. 8, ул. Подольских Курсантов д. 9а, ул. Рябиновая д. 47а)</t>
  </si>
  <si>
    <t xml:space="preserve">Техническое обслуживание инженерных систем </t>
  </si>
  <si>
    <t>см.в справочных</t>
  </si>
  <si>
    <t>ТО инженерных систем; уборка помещений,уборка территорий</t>
  </si>
  <si>
    <t>Справочно к лоту 
038-0000661</t>
  </si>
  <si>
    <t>Услуги по уборке</t>
  </si>
  <si>
    <t xml:space="preserve">Справочно к лоту
038-0000661 </t>
  </si>
  <si>
    <t>038-0000660</t>
  </si>
  <si>
    <t>Техническое обслуживание инженерных систем; уборка помещений; уборка территорий: административное здание ВКС (ул. Н.Красносельская д. 6 стр. 1)</t>
  </si>
  <si>
    <t>Справочно к лоту 
038-0000660</t>
  </si>
  <si>
    <t>33.30</t>
  </si>
  <si>
    <t>0201050101</t>
  </si>
  <si>
    <t>088-0000986</t>
  </si>
  <si>
    <t>НМ/ОМТО</t>
  </si>
  <si>
    <t xml:space="preserve">да </t>
  </si>
  <si>
    <t>Поставка мебели для нужд НМ-филиала ПАО "МОЭСК" (ЗНТ 062-0008658)</t>
  </si>
  <si>
    <t>Оборудование и материалы</t>
  </si>
  <si>
    <t>МТРиО</t>
  </si>
  <si>
    <t>Сырье и материалы</t>
  </si>
  <si>
    <t>КП, Прайс</t>
  </si>
  <si>
    <t>.</t>
  </si>
  <si>
    <t>НМ</t>
  </si>
  <si>
    <t>Поставка мебели для нужд НМ-филиала ПАО "МОЭСК"</t>
  </si>
  <si>
    <t>М/М.О.</t>
  </si>
  <si>
    <t>Трушкин Максим Юрьевич 8-966-137-56-52</t>
  </si>
  <si>
    <t>088-0000985</t>
  </si>
  <si>
    <t>Поставка канцтоваров для нужд НМ - филиала ПАО "МОЭСК" (ЗНТ 062-0008657)</t>
  </si>
  <si>
    <t>Поставка канцтоваров для нужд НМ - филиала ПАО "МОЭСК"</t>
  </si>
  <si>
    <t>088-0000979</t>
  </si>
  <si>
    <t>НМ/САХО</t>
  </si>
  <si>
    <t>ТЗ</t>
  </si>
  <si>
    <t>13647 м2 -помещений, 8863 м2 прилегающих территорий</t>
  </si>
  <si>
    <t>088-0000839</t>
  </si>
  <si>
    <t>НМ/ОРО</t>
  </si>
  <si>
    <t>31.62.9</t>
  </si>
  <si>
    <t>2016-2018</t>
  </si>
  <si>
    <t>НМ/САиСМ</t>
  </si>
  <si>
    <t>088-0000982</t>
  </si>
  <si>
    <t>Транспортные услуги для   – "Новой  Москвы" филиала ПАО "МОЭСК</t>
  </si>
  <si>
    <t>Транспортные услуги для   – "Новой  Москвы" филиала ОАО "МОЭСК</t>
  </si>
  <si>
    <t xml:space="preserve">Автобус Форд Транзит до 16 мест (или аналог)-2 шт.  с мая, Форд Мондео (или аналог) -3 шт. с мая ,
 Хундай старекс-1 шт. с января,
Форд Фокус (или аналог)-5 шт с января, 
Форд Фокус (или аналог) 4 шт. с мая,
Нива-Шевроле 4 шт. с мая, 
Нива-Шевроле7 шт. с января                              </t>
  </si>
  <si>
    <t>Провeдение работ по перевозке офисной мебели, бытовых приборов, орг.техники и другого имущества работников ИА в здание по адресу: ул. Вавилова, дом 7-9</t>
  </si>
  <si>
    <t>062-0008763</t>
  </si>
  <si>
    <t>ИА/УИиЭ</t>
  </si>
  <si>
    <t>Блок по автоматизации бизнес-процессов</t>
  </si>
  <si>
    <t>Проведение энергетического обследования ПАО "МОЭСК"</t>
  </si>
  <si>
    <t>Консультационные услуги УИиЭ</t>
  </si>
  <si>
    <t>020105061301</t>
  </si>
  <si>
    <t>Договор № 0314/2012 от 14.03.2012</t>
  </si>
  <si>
    <t>45, 46</t>
  </si>
  <si>
    <t>ИА
Болонов Владислав Олегович (42-57)</t>
  </si>
  <si>
    <t>062-0008765</t>
  </si>
  <si>
    <t>73.1</t>
  </si>
  <si>
    <t>Разработка унифицированного переходного пункта 110 кВ на опоре для соединения ВЛ и КЛ</t>
  </si>
  <si>
    <t>Научно-исследовательские и опытно-конструкторские работы</t>
  </si>
  <si>
    <t>020105140601</t>
  </si>
  <si>
    <t>Сметный расчет стоимости</t>
  </si>
  <si>
    <t>Выполнение НИОКР "Разработка унифицированного переходного пункта 110 кВ на опоре для соединения ВЛ и КЛ"</t>
  </si>
  <si>
    <t>062-0008768</t>
  </si>
  <si>
    <t>Разработка типовых технических решений 
по разделению технического и контрольного учета электроэнергии в ячейках РУ 6-20 кВ со сболченными фидерами, питающими несколько потребителей электроэнергии</t>
  </si>
  <si>
    <t>Выполнение НИОКР "Разработка типовых технических решений 
по разделению технического и контрольного учета электроэнергии в ячейках РУ 6-20 кВ со сболченными фидерами, питающими несколько потребителей электроэнергии"</t>
  </si>
  <si>
    <t>062-0008769</t>
  </si>
  <si>
    <t>Разработка технических решений и рекомендаций по  переводу действующей  сети 6-10 кВ на сеть 20 кВ в сельской местности</t>
  </si>
  <si>
    <t>Выполнение НИОКР "Разработка технических решений и рекомендаций по  переводу действующей  сети 6-10 кВ на сеть 20 кВ в сельской местности"</t>
  </si>
  <si>
    <t>062-0008731</t>
  </si>
  <si>
    <t>ИА/Отдел ценных бумаг</t>
  </si>
  <si>
    <t>Услуги по организации годового Общего собрания акционеров ПАО "МОЭСК"</t>
  </si>
  <si>
    <t>Услуги по организации и проведению общего собрания</t>
  </si>
  <si>
    <t>Прибыль</t>
  </si>
  <si>
    <t>02010709</t>
  </si>
  <si>
    <t>Договор предыдущего периода</t>
  </si>
  <si>
    <t>п.5.11.4.3. часть  а) товары (работы, услуги) производятся по уникальной технологии, либо обладают уникальными свойствами, что подтверждено соответствующими документами</t>
  </si>
  <si>
    <t>АО "Регистраторское общество "Статус"</t>
  </si>
  <si>
    <t>Проведение годового Общего собрания акционеров</t>
  </si>
  <si>
    <t>Предоставление акта выполненых работ по проведению ОСА</t>
  </si>
  <si>
    <t xml:space="preserve">Город Москва столица       Российской Федерации город   федерального значения        
</t>
  </si>
  <si>
    <t>ИА
Собакина Тамара Валентиновна (41-73)</t>
  </si>
  <si>
    <t>062-0008739</t>
  </si>
  <si>
    <t>Услуги по организации внеочередного Общего собрания акционеров ПАО "МОЭСК"</t>
  </si>
  <si>
    <t>Проведение внеочередного Общего собрания акционеров</t>
  </si>
  <si>
    <t>062-0008736</t>
  </si>
  <si>
    <t>Прочие консультационные услуги</t>
  </si>
  <si>
    <t>020105060602</t>
  </si>
  <si>
    <t>Услуги по ведению реестра акционеров</t>
  </si>
  <si>
    <t>Ведение реестра акционеров</t>
  </si>
  <si>
    <t>086-0000135</t>
  </si>
  <si>
    <t>ЭУ/СДТУ</t>
  </si>
  <si>
    <t>Предоставление каналов связи и телефонная связь</t>
  </si>
  <si>
    <t>Москва и МО</t>
  </si>
  <si>
    <t>Энергоучёт
Золотухин Максим Сергеевич  8(499)725-75-98</t>
  </si>
  <si>
    <t>086-0000159</t>
  </si>
  <si>
    <t>ЭУ/ЛиМТО</t>
  </si>
  <si>
    <t>Аренда нежилого помещения Московская обл., г.Бронницы, ул.Красная, д.81</t>
  </si>
  <si>
    <t>Богуславский Владимир Яковлевич</t>
  </si>
  <si>
    <t>086-0000154</t>
  </si>
  <si>
    <t>Аренда нежилого помещения  г. Москва, 1-й Митинский пер., д.25</t>
  </si>
  <si>
    <t>ИП Фролов Владимир Александрович</t>
  </si>
  <si>
    <t>086-0000157</t>
  </si>
  <si>
    <t>Аренда нежилого помещения г. Москва, ул. Винокурова, д.10,к.1</t>
  </si>
  <si>
    <t>ООО "Серпантин"</t>
  </si>
  <si>
    <t>086-0000156</t>
  </si>
  <si>
    <t>Аренда нежилого помещения г. Москва, ул. Барклая, д.13, стр.2</t>
  </si>
  <si>
    <t>ЗАО "Развитие"</t>
  </si>
  <si>
    <t>086-0000158</t>
  </si>
  <si>
    <t>Аренда нежилого помещения  г. Москва, Михайловский проезд, д.3, стр.66</t>
  </si>
  <si>
    <t>ООО "Мистраль"</t>
  </si>
  <si>
    <t>086-0000151</t>
  </si>
  <si>
    <t>Аренда нежилого помещения М.О., г. Наро-Фоминск, ул. Луговая, д. 5а</t>
  </si>
  <si>
    <t>ИП Емельянов Сергей Владимирович</t>
  </si>
  <si>
    <t>086-0000153</t>
  </si>
  <si>
    <t>Аренда нежилого помещения М.О., г. Истра, пл. Революции, д. 6</t>
  </si>
  <si>
    <t>ООО "СТЭМ"</t>
  </si>
  <si>
    <t>086-0000152</t>
  </si>
  <si>
    <t>Аренда нежилого помещения М.О., г. Одинцово, ул. Сосновая, д. 34</t>
  </si>
  <si>
    <t>ООО "СОЮЗ"</t>
  </si>
  <si>
    <t>086-0000148</t>
  </si>
  <si>
    <t>Аренда нежилого помещения МО, г.Озеры, улица Ленина, д.53б</t>
  </si>
  <si>
    <t>ООО "Сигма Плюс"</t>
  </si>
  <si>
    <t>086-0000146</t>
  </si>
  <si>
    <t>Аренда нежилого помещения МО, г.Коломна, ул.Октябрьской революции, д.406</t>
  </si>
  <si>
    <t>ООО "ТЕХНОАС-КОЛОМНА"</t>
  </si>
  <si>
    <t>086-0000147</t>
  </si>
  <si>
    <t>Аренда нежилого помещения МО, г.Воскресенск, ул.2-ая Куйбышева, д.2</t>
  </si>
  <si>
    <t>ООО "Фаби"</t>
  </si>
  <si>
    <t>086-0000139</t>
  </si>
  <si>
    <t>Аренда нежилого помещения МО, г.Железнодорожный, ул.Гидрогородок, д.4</t>
  </si>
  <si>
    <t>ООО "Мосторфстрой"</t>
  </si>
  <si>
    <t>086-0000138</t>
  </si>
  <si>
    <t>Аренда нежилого помещения МО, г. Павловский Посад,  пер.1-ый Карповский, д.3,</t>
  </si>
  <si>
    <t>Закрытое акционерное общество "Наше дело"</t>
  </si>
  <si>
    <t>086-0000137</t>
  </si>
  <si>
    <t>Аренда нежилого помещения МО, Щелковский р-н, п.Литвиново, д.5/1</t>
  </si>
  <si>
    <t>ООО "Мцыри"</t>
  </si>
  <si>
    <t>086-0000150</t>
  </si>
  <si>
    <t xml:space="preserve">Аренда нежилого помещения М.О., пос. Шаховская, д. Судислово, д.85 </t>
  </si>
  <si>
    <t>ИП Коцюбенко Всеволод Александрович</t>
  </si>
  <si>
    <t>086-0000144</t>
  </si>
  <si>
    <t>Аренда нежилого помещения  М.О., г. Зарайск, ул. Советская, д. 33А</t>
  </si>
  <si>
    <t>ПБОЮЛ  Гончаров Сергей Федорович</t>
  </si>
  <si>
    <t>086-0000145</t>
  </si>
  <si>
    <t>Аренда нежилого помещения МО, г.Луховицы, ул.Тимирязева, д.14</t>
  </si>
  <si>
    <t>ООО "Ранорд"</t>
  </si>
  <si>
    <t>086-0000140</t>
  </si>
  <si>
    <t>Аренда нежилого помещения МО, г.Ногинск, Аптечный переулок, д.3</t>
  </si>
  <si>
    <t>ООО "Компания Глуховская"</t>
  </si>
  <si>
    <t>086-0000141</t>
  </si>
  <si>
    <t>Аренда нежилого помещения МО, Орехово-Зуевский р-н, г.Куровское, ул.Советская, д.1А</t>
  </si>
  <si>
    <t>Индивидуальный предприниматель  Бекмурзиев Магомед Гериханович</t>
  </si>
  <si>
    <t>086-0000142</t>
  </si>
  <si>
    <t>086-0000161</t>
  </si>
  <si>
    <t>Аренда нежилого помещения Московская обл., г.Люберцы, ул.Красная, д.1</t>
  </si>
  <si>
    <t>ООО "Фирма "Зевс-Сервис"</t>
  </si>
  <si>
    <t>086-0000165</t>
  </si>
  <si>
    <t>Аренда нежилого помещения М.о., г.Солнечногрск, ул. Зеленая, дом 19</t>
  </si>
  <si>
    <t>ООО ПКО "СТЭП "</t>
  </si>
  <si>
    <t>086-0000166</t>
  </si>
  <si>
    <t>Аренда нежилого помещения М.о., Сергиево-Посадский район, пос. Богородское, 20</t>
  </si>
  <si>
    <t>ЗАО "СТРОЙГРУППА СП"</t>
  </si>
  <si>
    <t>086-0000167</t>
  </si>
  <si>
    <t>Аренда нежилого помещения М.о., Сергиево-Посадский район, г.Хотьково, ул. 1-ая Овражная, д.17</t>
  </si>
  <si>
    <t>ООО "СТОА ХОТЬКОВО"</t>
  </si>
  <si>
    <t>086-0000168</t>
  </si>
  <si>
    <t>Аренда нежилого помещения М.о., г. Клин, ул. Транспортная, д.6</t>
  </si>
  <si>
    <t>МУП "Клинские электрические сети"</t>
  </si>
  <si>
    <t>086-0000169</t>
  </si>
  <si>
    <t>Аренда нежилого помещения г.Москва, Зеленоград, ул. Заводская, д.1, стр.1</t>
  </si>
  <si>
    <t>ООО "ТОРИОН-АРСЕНАЛ"</t>
  </si>
  <si>
    <t>086-0000163</t>
  </si>
  <si>
    <t>Запуниди Александр Самуилович</t>
  </si>
  <si>
    <t>086-0000160</t>
  </si>
  <si>
    <t>Аренда нежилого помещения МО, г. Серебряные Пруды, ул. Набережная, д.91</t>
  </si>
  <si>
    <t>ООО "Серебряно-Прудская Инвестиционная Компания"</t>
  </si>
  <si>
    <t>086-0000172</t>
  </si>
  <si>
    <t>Аренда нежилого помещения Московская область, г. Подольск, Машиностроителей, д.44</t>
  </si>
  <si>
    <t>ООО "Логистик Сервис"</t>
  </si>
  <si>
    <t>086-0000171</t>
  </si>
  <si>
    <t>Аренда нежилого помещения г. Москва, ул. Шипиловская, 13, к.2</t>
  </si>
  <si>
    <t>ОАО "МКЭР"</t>
  </si>
  <si>
    <t>086-0000155</t>
  </si>
  <si>
    <t>Аренда нежилого помещения Москва, ул. Красностуденческий проезд, д.7</t>
  </si>
  <si>
    <t>ООО "ВИЛАР"</t>
  </si>
  <si>
    <t>086-0000143</t>
  </si>
  <si>
    <t>Аренда нежилого помещения МО, г.Егорьевск, ул.Парижской Коммуны, д.1"Б"</t>
  </si>
  <si>
    <t>ЗАО "ЕТЕКС"</t>
  </si>
  <si>
    <t>Аренда нежилого помещения г.Троицк, ул.Лесная, д.4б</t>
  </si>
  <si>
    <t>086-0000149</t>
  </si>
  <si>
    <t>Аренда нежилого помещения МО, г.Озеры, улица Ленина, д.65</t>
  </si>
  <si>
    <t>ЗАО "ХМК ПРЕРАМЕТ"</t>
  </si>
  <si>
    <t>086-0000170</t>
  </si>
  <si>
    <t>Аренда нежилого помещения М.о., г.Талдом, ул. Собцова, д6/1А</t>
  </si>
  <si>
    <t>ООО "Батун-Талдом"</t>
  </si>
  <si>
    <t>086-0000176</t>
  </si>
  <si>
    <t>22.22</t>
  </si>
  <si>
    <t>Приобретение проездных билетов для проезда в городском обществ. транспорте г.Москвы</t>
  </si>
  <si>
    <t>Служба доходов и контроля ГУП Мосгортранс</t>
  </si>
  <si>
    <t>062-0008616</t>
  </si>
  <si>
    <t>1М80</t>
  </si>
  <si>
    <t>Оказание образоватвельных услуг по подготовке и повышению квалификации рабочих, специалистов и руководителей Общества.</t>
  </si>
  <si>
    <t>Обучение персонала</t>
  </si>
  <si>
    <t>в соответствии с ТЗ</t>
  </si>
  <si>
    <t>УЦ (Учебный центр, Парфенова Л.В.)</t>
  </si>
  <si>
    <t>ИА
Парфенова Людмила Витальевна (0-062-46-25)</t>
  </si>
  <si>
    <t>062-0008617</t>
  </si>
  <si>
    <t>Повышение квалификации в области охраны труда, промышленной бехопасности, электробезопасности.</t>
  </si>
  <si>
    <t>062-0008618</t>
  </si>
  <si>
    <t>Повышение квалификации специалистов и руководителей связанного с эксплуатацией, обслуживанием и ремонтом подъемных сооружений (ПС), бурильных установок электрооборудования</t>
  </si>
  <si>
    <t>Повышение квалификации персонала, связанного с эксплуатацией, обслуживанием и ремонтом подъемных сооружений (ПС), бурильных установок электрооборудования.</t>
  </si>
  <si>
    <t>062-0008619</t>
  </si>
  <si>
    <t>Повышение квалификации по специальным программам: "Мастера - производители работ по обслуживанию ВЛ и ТП", "Организация и порядок проведения работ под напряжением на ВЛИ-0,4 кВ", "Правила производства земляных работ в Москве и МО".</t>
  </si>
  <si>
    <t>062-0008620</t>
  </si>
  <si>
    <t>Профессиональная подготовка и переподготовка специалистов и руководителей Общества</t>
  </si>
  <si>
    <t>062-0008621</t>
  </si>
  <si>
    <t>Повышение квалификации в области охраны окружающей среды, природопользования, экологической безопасности, обращения с отходами и экологического проектирования</t>
  </si>
  <si>
    <t>062-0008622</t>
  </si>
  <si>
    <t>Повышение квалификации по направлениям в области ИТ технологий</t>
  </si>
  <si>
    <t>062-0008623</t>
  </si>
  <si>
    <t>Повышение квалификации стропальщиков, рабочих люльки, вальщиков леса, сварщиков, водителей.</t>
  </si>
  <si>
    <t>Повышение квалификации стропальщиков, рабочих люльки, вальщиков леса, сварщиков</t>
  </si>
  <si>
    <t>062-0008624</t>
  </si>
  <si>
    <t>Повышение квалификации рабочих, связанных с эксплуатацией, обслуживанием и ремонтом подъемных сооружений (ПС)</t>
  </si>
  <si>
    <t>Повышение квалификации рабочих, связанных с эксплуатацией, обслуживанием и ремонтом подъемных сооружений (ПС), вальщиков леса, сварщиков</t>
  </si>
  <si>
    <t>062-0008625</t>
  </si>
  <si>
    <t>Аттестация руководителей Общества в ростехнадзоре</t>
  </si>
  <si>
    <t>062-0008626</t>
  </si>
  <si>
    <t>Услуги по организации и проведению тренингов, семинаров, конференций для руководителей и специалистов Общества</t>
  </si>
  <si>
    <t>062-0008627</t>
  </si>
  <si>
    <t>Организация и проведение соревнований профессионального мастерства ПАО "МОЭСК"</t>
  </si>
  <si>
    <t>062-0008628</t>
  </si>
  <si>
    <t>Обучение и аттестация персонала АСФ, аттестация АСФ</t>
  </si>
  <si>
    <t>неэлектронная</t>
  </si>
  <si>
    <t>Положение о порядке проведения регламентированных закупок товаров, работ,  услуг для нужд ОАО «МОЭСК», п. 5.11.2 а)</t>
  </si>
  <si>
    <t>ФГБОУ ВПО "ИПК ТЭК"</t>
  </si>
  <si>
    <t>062-0008629</t>
  </si>
  <si>
    <t>Высшее и среднее заочное профессиональное образование по направлению "Электроэнергетика и электротехника"</t>
  </si>
  <si>
    <t>НОУ ВПО "ЭЭИ"</t>
  </si>
  <si>
    <t>Высшее профессиональное образование по направлению "Электроэнергетика и электротехника"</t>
  </si>
  <si>
    <t>062-0008630</t>
  </si>
  <si>
    <t xml:space="preserve">Образовательные услуги по направлению "Электроэнергетика и электротехника" с присвоением квалификации бакалавр по очно-заочной форме обучения. </t>
  </si>
  <si>
    <t>ФГБОУ ВПО "НИУ МЭИ"</t>
  </si>
  <si>
    <t xml:space="preserve">Образовательные услуги по направлению «Электроэнергетика и электротехника» с присвоением квалификации бакалавр по очно-заочной форме обучения. </t>
  </si>
  <si>
    <t>062-0008633</t>
  </si>
  <si>
    <t>Участие во Всероссийских (Межрегиональных) соревнованиях профессионального мастерства</t>
  </si>
  <si>
    <t>ИА/УФЗ</t>
  </si>
  <si>
    <t>72.20</t>
  </si>
  <si>
    <t>Создание автоматизированной системы управления предоставлением услуг технологического присоединения ПАО «МОЭСК»</t>
  </si>
  <si>
    <t>Разработка и внедрение ПО</t>
  </si>
  <si>
    <t>0201050103</t>
  </si>
  <si>
    <t>Программное обеспечение УФЗ</t>
  </si>
  <si>
    <t>ИА
Щучкина Елена Борисовна (47-90)</t>
  </si>
  <si>
    <t>Создание автоматизированной системы управления развитием комплекса SAP ПАО "МОЭСК"</t>
  </si>
  <si>
    <t>Расширение функциональных возможностей  автоматизированной системы управления техническим обслуживанием и ремонтами оборудования ПАО "МОЭСК" (2-я очередь)</t>
  </si>
  <si>
    <t>062-0008908</t>
  </si>
  <si>
    <t>Расширение функциональных возможностей  автоматизированной системы визуальной управленческой отчётности ПАО "МОЭСК"</t>
  </si>
  <si>
    <t>062-0008909</t>
  </si>
  <si>
    <t>Расширение функциональных возможностей автоматизированной системы управления нормативно-справочной информацией ПАО "МОЭСК"</t>
  </si>
  <si>
    <t>Разработка и внедрение систем/подсистем информации</t>
  </si>
  <si>
    <t>062-0008910</t>
  </si>
  <si>
    <t>Расширение функциональных возможностей автоматизированной системы управления финансово-хозяйственной деятельности (АСУ ФХД) ПАО "МОЭСК" (2-я очередь)</t>
  </si>
  <si>
    <t>062-0008911</t>
  </si>
  <si>
    <t>Приобретение лицензий SAP для 5-й очереди автоматизации финансово-хозяйственной деятельности ПАО "МОЭСК"</t>
  </si>
  <si>
    <t>Лицензии ИТ</t>
  </si>
  <si>
    <t>062-0008912</t>
  </si>
  <si>
    <t>Комплексное сопровождение автоматизированной системы управления финансово-хозяйственной деятельности (АСУ ФХД) ПАО "МОЭСК"</t>
  </si>
  <si>
    <t>Консультационные услуги ИТ</t>
  </si>
  <si>
    <t>062-0008815</t>
  </si>
  <si>
    <t>ИА/Управления консолидации электросетевого 
имущества</t>
  </si>
  <si>
    <t>Блок по корпоративному управлению и собственности</t>
  </si>
  <si>
    <t>74.85</t>
  </si>
  <si>
    <t xml:space="preserve">Оценка объектов электросетевого хозяйства (ЗЗЦ по ОКП, среди рамочников, выбранных ранее) </t>
  </si>
  <si>
    <t>Оценка объектов электросетевого хозяйства</t>
  </si>
  <si>
    <t>Бизнес-план на 2016 год</t>
  </si>
  <si>
    <t xml:space="preserve">стаж оценочной деятельности оценщиков, привлекаемых к оценке - не менее 5 лет;
- наличие действующих полисов (договоров) обязательного страхования  оценочной деятельности.
</t>
  </si>
  <si>
    <t>Муниципальные районы Московской области</t>
  </si>
  <si>
    <t>ИА
Ермолаева Ольга Владимировна (46-65)</t>
  </si>
  <si>
    <t>062-0008813</t>
  </si>
  <si>
    <t>74.86</t>
  </si>
  <si>
    <t>062-0008812</t>
  </si>
  <si>
    <t>74.87</t>
  </si>
  <si>
    <t>062-0008811</t>
  </si>
  <si>
    <t>74.88</t>
  </si>
  <si>
    <t>062-0008810</t>
  </si>
  <si>
    <t>74.89</t>
  </si>
  <si>
    <t>062-0008809</t>
  </si>
  <si>
    <t>74.90</t>
  </si>
  <si>
    <t>062-0008807</t>
  </si>
  <si>
    <t>74.91</t>
  </si>
  <si>
    <t>062-0008806</t>
  </si>
  <si>
    <t>74.92</t>
  </si>
  <si>
    <t>062-0008764</t>
  </si>
  <si>
    <t>74.93</t>
  </si>
  <si>
    <t>062-0008727</t>
  </si>
  <si>
    <t>ИА/СДТУ</t>
  </si>
  <si>
    <t>Предоставление телекоммуникационных услуг. Предоставление стойко-места на ММТ-10: Сущевский Вал, д. 26 (ИА)</t>
  </si>
  <si>
    <t>ПАО "Ростелеком"-ММТ-10</t>
  </si>
  <si>
    <t>ИА
Кузнецов Сергей Николаевич (51-19)</t>
  </si>
  <si>
    <t>062-0008728</t>
  </si>
  <si>
    <t>Предоставление комплекса услуг по обеспечению условий функционирования технических средств электросвязи (оборудования) ОАО "МОЭСК"</t>
  </si>
  <si>
    <t>ОАО "ММТС-9"</t>
  </si>
  <si>
    <t>Размещение стойки 600х8000х2000 (ул.Бутлерова, 7)</t>
  </si>
  <si>
    <t>062-0008729</t>
  </si>
  <si>
    <t>Резервирование места в ЛКС МГТС для размещения кабелей связи</t>
  </si>
  <si>
    <t>ПАО "МГТС" Замоскворецкий ТУ</t>
  </si>
  <si>
    <t>062-0008730</t>
  </si>
  <si>
    <t>Оказание услуг по предоставлению каналов связи Е1 от операционных зон для нужд филиалов ОАО "МОЭСК"</t>
  </si>
  <si>
    <t>ВЭС - Ногинск, Коломна, Шатура - М-9
ЗЭС - Волоколамск - М-9
СЭС - Королев - М-10, Дмитров - М-9
ЮЭС - Кашира - М-9, Подольск - М-10</t>
  </si>
  <si>
    <t>064-0001645</t>
  </si>
  <si>
    <t>ЦЭС/СДТУ</t>
  </si>
  <si>
    <t>Услуги по эксплуатации коллекторов ГУП "Москоллектор"</t>
  </si>
  <si>
    <t>45</t>
  </si>
  <si>
    <t>064-0001640</t>
  </si>
  <si>
    <t>Размещение кабелей связи в тоннелях и коллекторах</t>
  </si>
  <si>
    <t>Размещение кабелей связи в тоннелях и коллекторах ГУП "Московский метрополитен"</t>
  </si>
  <si>
    <t>064-0001642</t>
  </si>
  <si>
    <t>Услуги по размещению кабелей связи в ЛКС МГТС</t>
  </si>
  <si>
    <t xml:space="preserve">ОАО "МГТС"  </t>
  </si>
  <si>
    <t>064-0001643</t>
  </si>
  <si>
    <t>Предоставление телефонных номеров</t>
  </si>
  <si>
    <t>Предоставление телефонных номеров на ПС (83 тф номера)</t>
  </si>
  <si>
    <t>064-0001659</t>
  </si>
  <si>
    <t>Предоставление телефонных номеров от АТС 267 на Н. Красносельской (100)</t>
  </si>
  <si>
    <t>064-0001641</t>
  </si>
  <si>
    <t>Предоставление каналов связи Е1 от объектов филиала  ОАО "МОЭСК" - Центральные ЭС</t>
  </si>
  <si>
    <t>064-0001660</t>
  </si>
  <si>
    <t xml:space="preserve">аренда кабельной канализации </t>
  </si>
  <si>
    <t>ВЭС/СДТУ</t>
  </si>
  <si>
    <t>40.10.2
40.10.3</t>
  </si>
  <si>
    <t>Аренда места в телефонной канализации "ТК № 36 (Горьковское шоссе) Горенки - Балашиха (14700 м).</t>
  </si>
  <si>
    <t>МО</t>
  </si>
  <si>
    <t>Аренда места в кабельной телефонной канализации в г. Балашиха (26 429 м)</t>
  </si>
  <si>
    <t xml:space="preserve">Аренда места в телефонной  кабельной канализации г.Балашиха,г. Реутов  (протяж.35270 м) </t>
  </si>
  <si>
    <t>предоставление  услуг телефонной связи</t>
  </si>
  <si>
    <t>Аренда  нежилых помещений : ПС филиала ОАО "ФСК ЕЭС"- Московское ПМЭС (место для размещение телекоммуникационного оборудования ВЭС)</t>
  </si>
  <si>
    <t>Аренда места для размещения телекоммуникационного оборудования ОАО "МОЭСК", установленного на подстанциях филиала ОАО "ФСК ЕЭС"- Московское ПМЭС
(ПС Нежино, Ногинск, Шибаново, Трубино)</t>
  </si>
  <si>
    <t>083-0007934</t>
  </si>
  <si>
    <t>ЗЭС/СДТУ</t>
  </si>
  <si>
    <t>Услуги связи. Предоставление городских номеров телефонной связи</t>
  </si>
  <si>
    <t xml:space="preserve">Предоставление городских номеров телефонной связи
УС, 82 тел. ЗЭС-Фили </t>
  </si>
  <si>
    <t>083-0007935</t>
  </si>
  <si>
    <t>Предоставление услуг телефонной, внутризоновой, МГ и МН   связи</t>
  </si>
  <si>
    <t>083-0007936</t>
  </si>
  <si>
    <t>Предоставление каналов диспетчерской телефонной связи и телемеханики от объектов филиала ОАО "МОЭСК" - Западные ЭС</t>
  </si>
  <si>
    <t>Предоставление  каналов диспетчерской телефонной связи и телемеханики  от объектов  филиала ОАО "МОЭСК" - Западные ЭС</t>
  </si>
  <si>
    <t>083-0007937</t>
  </si>
  <si>
    <t>Предоставление каналов связи Е1 от объектов филиала ОАО "МОЭСК" - Западные ЭС</t>
  </si>
  <si>
    <t>Предоставление  каналов связи Е1 от объектов филиала ОАО "МОЭСК" - Западные ЭС</t>
  </si>
  <si>
    <t>083-0007938</t>
  </si>
  <si>
    <t>Предоставление каналов корпоративной сети передачи данных филиала  ОАО "МОЭСК" - Западные ЭС</t>
  </si>
  <si>
    <t>Предоставление   каналов корпоративной сети передачи данных филиала  ОАО "МОЭСК" - Западные ЭС"</t>
  </si>
  <si>
    <t>Услуги по размещению кабелей связи в ЛКС</t>
  </si>
  <si>
    <t>Аренда линейно-кабельных сооружений (от ПС "Герцево" до ПС "Ильинская")</t>
  </si>
  <si>
    <t>Аренда линейно-кабельных сооружений (Мытищи-Королев)</t>
  </si>
  <si>
    <t>Аренда линейно-кабельных сооружений (Химки, Солнечногорск, Зеленоград)</t>
  </si>
  <si>
    <t>Предоставление каналов диспетчерской телефонной связи и телемеханики от объектов филиала ОАО "МОЭСК" - Северные ЭС</t>
  </si>
  <si>
    <t>Предоставление каналов связи Е1 от объектов филиала ОАО "МОЭСК" - Северные ЭС</t>
  </si>
  <si>
    <t>Предоставление каналов корпоративной сети передачи данных филиала  ОАО "МОЭСК" - Северные ЭС</t>
  </si>
  <si>
    <t xml:space="preserve">редоставление услуг телефонной, внутризоновой, МГ и МН связи      </t>
  </si>
  <si>
    <t>Предоставление каналов Е1 (порт PRI) для присоединения объектов филиалов ЮЭС к городской телефонной сети
абонплата 171 т.руб.</t>
  </si>
  <si>
    <t xml:space="preserve">Предоставление каналов связи Е1 от объектов филиалов ЮЭС </t>
  </si>
  <si>
    <t>088-0000965</t>
  </si>
  <si>
    <t>НМ/СДТУ</t>
  </si>
  <si>
    <t>Предоставление каналов диспетчерской телефонной связи и телемеханики от объектов филиала ОАО "МОЭСК" - Новая Москва</t>
  </si>
  <si>
    <t>Предоставление  каналов диспетчерской телефонной связи и телемеханики от подстанций филиала ОАО "МОЭСК" - Новая Москва</t>
  </si>
  <si>
    <t>088-0000967</t>
  </si>
  <si>
    <t>Предоставление каналов корпоративной сети передачи данных филиала  ОАО "МОЭСК" - Новая Москва</t>
  </si>
  <si>
    <t>Предоставление   каналов корпоративной сети передачи данных  филиала ОАО "МОЭСК" -  Новая Москва
абонплата</t>
  </si>
  <si>
    <t>088-0000968</t>
  </si>
  <si>
    <t xml:space="preserve">Предоставление каналов связи Е1 от объектов филиала Новая Москва </t>
  </si>
  <si>
    <t>Предоставление каналов связи Е1 от объектов филиала Новая Москва</t>
  </si>
  <si>
    <t>088-0000969</t>
  </si>
  <si>
    <t xml:space="preserve">АДМИНИСТРАЦИЯ 
100 Мб/с, 2-E1+150 тф номеров, план 10 Мб/с, E1.
Троицк (Минзаг) - Н.Красносельская - ММТ-9
</t>
  </si>
  <si>
    <t>МКС(ОШС)</t>
  </si>
  <si>
    <t>Услуги по резервированию и эксплуатации ЛКС МГТС 2-й район (Баррикадная)</t>
  </si>
  <si>
    <t>ПАО "Центральный телеграф"</t>
  </si>
  <si>
    <t>Предоставление телефонных номеров:
400 тлф номеров, 330 СЛ, 11 Е1 - на ул. Садовническая, 36</t>
  </si>
  <si>
    <t>Эксплуатация ЛКС на территории: 
Петровского ЦУС, 13382,6 кан/метр,
Замоскворецкого  ЦУС, 16341,00 кан/метр,
Тушинского ЦУС, 20830 кан/метр и др.</t>
  </si>
  <si>
    <t>Предоставление 2-х PRI портов 2048 Кбит/с, услуги междугородней и международной связи</t>
  </si>
  <si>
    <t>Право заключения договора на  предоставление каналов связи и телефонных номеров для нужд "Энергоучет" - филиала ОАО "МОЭСК" (Шипиловская)</t>
  </si>
  <si>
    <t>062-0008733</t>
  </si>
  <si>
    <t>ИА/
СДТУ</t>
  </si>
  <si>
    <t>Предоставление услуг сотовой связи (ИА, ЦЭС, ЮЭС, СЭС, ВЭС, ЗЭС, ВКС, МКС, ЭУ)</t>
  </si>
  <si>
    <t>020105010202</t>
  </si>
  <si>
    <t>п.5.11.4.15 "наличие обстоятельств требующих закупки именно у единственного поставщика (исполнителя, подрядчика)" т.к.смена оператора сотовой связи повлечет за собой изменение телефонных номеров сотовой связи руководства и персонала ОАО "МОЭСК"</t>
  </si>
  <si>
    <t>ПАО "Мобильные ТелеСистемы"</t>
  </si>
  <si>
    <t>Москва,
Московская обл.</t>
  </si>
  <si>
    <t>СДТУ</t>
  </si>
  <si>
    <t>062-0008734</t>
  </si>
  <si>
    <t>ПАО "ВымпелКом"</t>
  </si>
  <si>
    <t>062-0008735</t>
  </si>
  <si>
    <t xml:space="preserve">Предоставление услуг сотовой связи </t>
  </si>
  <si>
    <t>ПАО "МегаФон"</t>
  </si>
  <si>
    <t>062-0008737</t>
  </si>
  <si>
    <t>Предоставление услуг центра обработки вызовов</t>
  </si>
  <si>
    <t>062-0008738</t>
  </si>
  <si>
    <t>Предоставление интеллектуального номера для центра обработки вызовов</t>
  </si>
  <si>
    <t>п.5.11.4.15 "наличие обстоятельств требующих закупки именно у единственного поставщика (исполнителя, подрядчика)" т.к.смена оператора повлечет за собой изменение телефонного номера "Светлой линии" ОАО "МОЭСК"</t>
  </si>
  <si>
    <t>062-0008740</t>
  </si>
  <si>
    <t>Предоставление телекоммуникационных услуг (каналы связи 100 Мбит/с и 2048 Кбит/с г.Москва, ул. Н.Красносельская, д.6 - г.Москва, Дербеневской наб., д.7, стр. 22)</t>
  </si>
  <si>
    <t>п.5.11.4.3 "продукция может быть получена только от одного поставщика и отсутствует ее равноценная замена"</t>
  </si>
  <si>
    <t>062-0008741</t>
  </si>
  <si>
    <t>Подключение телефонных номеров* (2-х многоканальных и  50 - ти абонентских) по восьми цифровым потокам Е1 на АТС AVAYA" для ОАО "Московская объединенная электросетевая компания"</t>
  </si>
  <si>
    <t>062-0008742</t>
  </si>
  <si>
    <t>Предоставление мест для размещения телекоммуникационного оборудования</t>
  </si>
  <si>
    <t>062-0008743</t>
  </si>
  <si>
    <t>На предоставление каналов связи</t>
  </si>
  <si>
    <t xml:space="preserve">Предосталение цифровых каналов связи согласно ДС:
№1 - Каширское ш.,18) - Дербеневская наб.7(14)-Е1
№2 - ул. Солженицына,7 - ул.Н.Красносельская,6-100Мб/с
</t>
  </si>
  <si>
    <t>062-0008744</t>
  </si>
  <si>
    <t>Предоставление в аренду оптических волокон в кабеле (2 оптических волокна для СЭС: МО, г.Мытищи, ул.Медицинская, д.1 - г.Москва, ул.Н.Красносельская , д.6)</t>
  </si>
  <si>
    <t>ЗАО "УК "БТ энд Коммуникейшнз"</t>
  </si>
  <si>
    <t>062-0008745</t>
  </si>
  <si>
    <t>Предоставление каналов связи (100 Мбит/с КСПД-осн  по адресу: г. Москва, 1-й Дербеневский пер., д.5)</t>
  </si>
  <si>
    <t>ООО "ВиЛэнд"</t>
  </si>
  <si>
    <t>Предоставление каналов связи (Е1 и 100 Мбит/с для Департамента тех.присоединений г. Москва, 1-й Дербеневский пер., д.5)</t>
  </si>
  <si>
    <t>062-0008746</t>
  </si>
  <si>
    <t>Предоставление каналов связи (10 Мбит/с КСПД-рез  по адресу г. Москва, 1-й Дербеневский пер., д.5)</t>
  </si>
  <si>
    <t xml:space="preserve">Предоставление каналов связи (10 Мбит/с для Энергобаланса г. Москва, 1-й Дербеневский пер., д.5)           </t>
  </si>
  <si>
    <t>062-0008747</t>
  </si>
  <si>
    <t>Техническое обслуживание оборудования бесперебойного питания узлов связи ОАО "МОЭСК"</t>
  </si>
  <si>
    <t>062-0008748</t>
  </si>
  <si>
    <t>Техническое обслуживание оборудования Диспетчерских коммутаторов и АТС Coral, цифровых систем передачи (RAD, PCMX, Ротек, MП-n), установленного на объектах ОАО "МОЭСК" (ИА, ЦЭС, ЮЭС, СЭС, ВЭС, ЗЭС, ВКС)</t>
  </si>
  <si>
    <t>062-0008749</t>
  </si>
  <si>
    <t>Техническое обслуживание оборудования диспетчерской радиосвязи , установленного на объектах предприятий электрических сетей ОАО "МОЭСК" (ЦЭС, ЮЭС, СЭС, ВЭС, ЗЭС)</t>
  </si>
  <si>
    <t>Техническое обслуживание оборудования УКВ диспетчерской радиосвязи , установленного на объектах предприятий электрических сетей ОАО "МОЭСК" (ЦЭС, ЮЭС, СЭС, ВЭС, ЗЭС)</t>
  </si>
  <si>
    <t>062-0008750</t>
  </si>
  <si>
    <t>Техническое обслуживание оборудования цифровых систем коммутации УПАТС AVAYA, установленных на объектах ОАО "МОЭСК" (ИА, ЦЭС, ЮЭС, СЭС, ВЭС, ЗЭС, ВКС)</t>
  </si>
  <si>
    <t>062-0008751</t>
  </si>
  <si>
    <t>Техническое обслуживание оборудования цифровых систем передачи информации FOX-515</t>
  </si>
  <si>
    <t>Об оказании услуг по техническому обслуживанию оборудования цифровых систем передачи информации FOX-515</t>
  </si>
  <si>
    <t>062-0008753</t>
  </si>
  <si>
    <t>Техническое обслуживание оборудования системы оперативного оповещения "Avaya ANS"</t>
  </si>
  <si>
    <t>Об оказании услуг по техническому обслуживанию оборудования системы оперативного оповещения "Avaya ANS"</t>
  </si>
  <si>
    <t>062-0008754</t>
  </si>
  <si>
    <t>Техническое обслуживание оборудования и системы тактовой сетевой синхронизации (ТСС) ОАО "МОЭСК"  для нужд  ОАО "МОЭСК"</t>
  </si>
  <si>
    <t>062-0008755</t>
  </si>
  <si>
    <t>Техническое обслуживание оборудования корпоративной системы регистрации диспетчерских переговоров "ЭХО-плюс", установленного на объектах  ОАО "МОЭСК"</t>
  </si>
  <si>
    <t>Об оказании услуг по техническому обслуживанию оборудования корпоративной системы регистрации диспетчерских переговоров "ЭХО-плюс" установленного на объектах  ОАО "МОЭСК"</t>
  </si>
  <si>
    <t>062-0008756</t>
  </si>
  <si>
    <t>Техническое обслуживание , мониторинг и управление  оборудованием корпоративной сети передачи данных  ОАО "МОЭСК"</t>
  </si>
  <si>
    <t>Об оказании услуг по техническому обслуживанию, мониторингу и управлению  оборудованием корпоративной сети передачи данных  ОАО "МОЭСК"</t>
  </si>
  <si>
    <t>062-0008757</t>
  </si>
  <si>
    <t>Техническое обслуживание оборудования транспортной сети SDH ОАО "МОЭСК"</t>
  </si>
  <si>
    <t>Об оказании услуг по техническому обслуживанию оборудования транспортной сети SDH ОАО "МОЭСК"</t>
  </si>
  <si>
    <t>062-0008758</t>
  </si>
  <si>
    <t>Техническое обслуживание, мониторинг и управление оборудованием систем селекторной и видеоконференцсвязи ОАО "МОЭСК" для нужд ОАО "МОЭСК"</t>
  </si>
  <si>
    <t>062-0008759</t>
  </si>
  <si>
    <t>Комплексное сопровождение оборудования контакт-центра ОАО "МОЭСК"</t>
  </si>
  <si>
    <t>062-0008760</t>
  </si>
  <si>
    <t>Предоставление в аренду оптических волокон в кабеле (для КСПД)</t>
  </si>
  <si>
    <t>ОАО "Энергокомплекс"</t>
  </si>
  <si>
    <t>В соответствии с коммерческим предложением</t>
  </si>
  <si>
    <t>064-0001639</t>
  </si>
  <si>
    <t>ЦЭС/
СДТУ</t>
  </si>
  <si>
    <t>Эксплуатация конструкций мостовых сооружений (КМС)</t>
  </si>
  <si>
    <t>064-0001637</t>
  </si>
  <si>
    <t>Предоставление услуг радиотелефонной связи</t>
  </si>
  <si>
    <t>ОАО "АСВТ"</t>
  </si>
  <si>
    <t>064-0001636</t>
  </si>
  <si>
    <t>Предоставление места в ЛКС для размещения кабелей связи</t>
  </si>
  <si>
    <t>АО "ОЭК"</t>
  </si>
  <si>
    <t>064-0001638</t>
  </si>
  <si>
    <t>Предоставление места в ЛКС для размещения кабелей связи, аренда медножильных кабелей и оптических волокон</t>
  </si>
  <si>
    <t xml:space="preserve">ПАО "Мосэнерго" </t>
  </si>
  <si>
    <t>064-0001646</t>
  </si>
  <si>
    <t>Предоставление каналов АИИСКУЭ, ОМП, КРАП от объектов филиала ОАО "МОЭСК" - Центральные ЭС</t>
  </si>
  <si>
    <t>Предоставление каналов АИИСКУЭ, ОМП, КРАП от объектов филиала ОАО "МОЭСК" - Восточные ЭС</t>
  </si>
  <si>
    <t>083-0007933</t>
  </si>
  <si>
    <t>ЗЭС/
СДТУ</t>
  </si>
  <si>
    <t>Предоставление каналов АИИСКУЭ, ОМП, КРАП от объектов филиала ОАО "МОЭСК" - Западные ЭС</t>
  </si>
  <si>
    <t>СЭС/
СДТУ</t>
  </si>
  <si>
    <t>Размещение кабеля в телефонной канализации</t>
  </si>
  <si>
    <t>п.5.11.4.3 продукция может быть получена только от одного поставщика и отсутствует ее равноценная замена</t>
  </si>
  <si>
    <t>ЗАО "Электросвязьстрой"</t>
  </si>
  <si>
    <t>081-0007604</t>
  </si>
  <si>
    <t>Предоставление каналов АИИСКУЭ, ОМП, КРАП от объектов филиала ОАО "МОЭСК" - Северные ЭС</t>
  </si>
  <si>
    <t>Предоставление ВОК</t>
  </si>
  <si>
    <t>085-0007070</t>
  </si>
  <si>
    <t>МКС (ОСДТУ)</t>
  </si>
  <si>
    <t>Оказание услуг радиотелефонной связи: МКС</t>
  </si>
  <si>
    <t>085-0007072</t>
  </si>
  <si>
    <t>Предоставление услуг сотовой связи: МКС</t>
  </si>
  <si>
    <t>ПАО "Мобильные Телесистемы"</t>
  </si>
  <si>
    <t>085-0007091</t>
  </si>
  <si>
    <t>Мониторинг и техническая эксплуатация широкополосной сети передачи данных, включая Softswitch</t>
  </si>
  <si>
    <t>062-0008904</t>
  </si>
  <si>
    <t>062-0008906</t>
  </si>
  <si>
    <t>062-0008907</t>
  </si>
  <si>
    <t>ИА/Учебный центр</t>
  </si>
  <si>
    <t>062-0008850</t>
  </si>
  <si>
    <t>ИА/УИО</t>
  </si>
  <si>
    <t>Аренда нежилых помещений (Москва, Дербеневская наб,д.7, стр.22.)</t>
  </si>
  <si>
    <t>ОАО "МСНФ"</t>
  </si>
  <si>
    <t>МОСКВА</t>
  </si>
  <si>
    <t>ИА
Луганская Елена Николаевна (41-98)</t>
  </si>
  <si>
    <t>062-0008856</t>
  </si>
  <si>
    <t>Аренда нежилых помещений (Москва, Дербеневская пер.д.5, пом.208)</t>
  </si>
  <si>
    <t>ООО "эверест Эссет Менеджмент"</t>
  </si>
  <si>
    <t>062-0008861</t>
  </si>
  <si>
    <t>Аренда нежилых помещений (Москва, Дербеневская пер.д.5, пом.204)</t>
  </si>
  <si>
    <t>062-0008869</t>
  </si>
  <si>
    <t>70.32.1</t>
  </si>
  <si>
    <t>Субаренда нежилых помещений (Москва, Дербеневская пер.д.5,</t>
  </si>
  <si>
    <t>ОАО "Энергоцентр".</t>
  </si>
  <si>
    <t>Субренда нежилых помещений (Москва, Дербеневская пер.д.5,</t>
  </si>
  <si>
    <t>062-0008874</t>
  </si>
  <si>
    <t>062-0008877</t>
  </si>
  <si>
    <t>Аренда нежилых помещений (Москва, Павелецкая наб.,д.8,стр.6. д)</t>
  </si>
  <si>
    <t xml:space="preserve">ООО "Аристея" </t>
  </si>
  <si>
    <t>062-0008882</t>
  </si>
  <si>
    <t>Аренда нежилых помещений, расположенных по адресу: г.Москва, ул.Реутовская, д.7б</t>
  </si>
  <si>
    <t>062-0008885</t>
  </si>
  <si>
    <t>Услуги по организации доступа на территории БЦ "Нововспасский двор"</t>
  </si>
  <si>
    <t>062-0008889</t>
  </si>
  <si>
    <t>Аренда нежилых помещений (Москва, Дербеневская наб,д.7, стр.3 стр.14)</t>
  </si>
  <si>
    <t>062-0008898</t>
  </si>
  <si>
    <t>Аренда нежилых помещений (Москва, Дербеневская наб,д.7,стр.14)</t>
  </si>
  <si>
    <t>062-0008899</t>
  </si>
  <si>
    <t>Субаренда нежилых помещений (Москва, ул.Бахрушина, дом. 21, стр.4)</t>
  </si>
  <si>
    <t>ООО ""УК "СтройСервис""</t>
  </si>
  <si>
    <t>062-0008901</t>
  </si>
  <si>
    <t>Аренда нежилых помещений (Москва, Дербеневская пер.д.5, пом.403)</t>
  </si>
  <si>
    <t>062-0008902</t>
  </si>
  <si>
    <t>Аренда нежилых помещений (Москва, Дербеневская наб,д.7,стр.6)</t>
  </si>
  <si>
    <t>062-0008903</t>
  </si>
  <si>
    <t>Аренда электросетевого имущества, входящее в состав электроподстанции 220/20/10 кВ «Ильинская» (для СЭС)</t>
  </si>
  <si>
    <t xml:space="preserve">Аренда кабельной канализации </t>
  </si>
  <si>
    <t>ЦЭС/Управление СДТУ</t>
  </si>
  <si>
    <t>ЦЭС
Вейцман Вадим Владимирович 8 (495) 122-28-02 (# 28-02)</t>
  </si>
  <si>
    <t>064-0001648</t>
  </si>
  <si>
    <t>ЦЭС/Отдел недвижимости и землепользования</t>
  </si>
  <si>
    <t>Аренда нежилого имущества по адресу: г. Москва, 2-й Кожуховский  пр-д, д.29, корп. 2, стр.2</t>
  </si>
  <si>
    <t>ООО "Энерго-12"</t>
  </si>
  <si>
    <t>01.06.2016</t>
  </si>
  <si>
    <t>30.04.2017</t>
  </si>
  <si>
    <t>064-0001650</t>
  </si>
  <si>
    <t>Аренда нежилого имущества по адресу: г. Москва,Старокаширское ш., 4а, стр.3</t>
  </si>
  <si>
    <t>ОАО "Завод по ремонту электротехнического оборудования"</t>
  </si>
  <si>
    <t>01.07.2016</t>
  </si>
  <si>
    <t>31.05.2017</t>
  </si>
  <si>
    <t>062-0008823</t>
  </si>
  <si>
    <t>ИА/Управление АСТУ</t>
  </si>
  <si>
    <t xml:space="preserve">Техническое и сервисное обслуживание технических средств производства Сisco Systems в составе автоматитизированной системы оперативно-технологического управления ПАО "МОЭСК" </t>
  </si>
  <si>
    <t>ТО оборудования АСУТУ</t>
  </si>
  <si>
    <t>ТЗ,Смета</t>
  </si>
  <si>
    <t xml:space="preserve"> Москва</t>
  </si>
  <si>
    <t>Орлов Станислав Андреевич (51-74)</t>
  </si>
  <si>
    <t>062-0008824</t>
  </si>
  <si>
    <t>Техническое и сервисное обслуживание серверного оборудования в составе автоматизированной системы оперативно-технологического управления ПАО «МОЭСК»</t>
  </si>
  <si>
    <t>062-0008830</t>
  </si>
  <si>
    <t>Техническое обслуживание системы коллективного отображения информации резервного ЦУС ПАО «МОЭСК»</t>
  </si>
  <si>
    <t>062-0008831</t>
  </si>
  <si>
    <t>Техническое обслуживание системы архивирования телеинформации ПТК оперативно-технологического управления ПАО "МОЭСК"</t>
  </si>
  <si>
    <t>062-0008842</t>
  </si>
  <si>
    <t>Техническое обслуживание оборудования сбора/передачи информации системы регистрации аварийных процессов</t>
  </si>
  <si>
    <t>062-0008845</t>
  </si>
  <si>
    <t>Техническое обслуживание оборудования системы сбора/передачи информации с терминалов ОМП</t>
  </si>
  <si>
    <t>062-0008799</t>
  </si>
  <si>
    <t>ИА/Управление телемеханики</t>
  </si>
  <si>
    <t>Техническое обслуживание комплексов телемеханики  МТК-3, Телеканал М/М2, Черный ящик, D20, РТС, Гранит, Гранит-микро, ТМ-320, ВРТФ-3, УТБ-3, УТМ-1, Микрон в 2016 году (для нужд филиалов СЭС, ЦЭС,НМ)</t>
  </si>
  <si>
    <t>00200  Техническое обслуживание комплексов телемеханики</t>
  </si>
  <si>
    <t>46000000, 45000000</t>
  </si>
  <si>
    <t>ИА
Бутенко Мария Александровна (50-30)</t>
  </si>
  <si>
    <t>064-0001661</t>
  </si>
  <si>
    <t>Справочно к лоту 062-0008799</t>
  </si>
  <si>
    <t>ЦЭС/СТ</t>
  </si>
  <si>
    <t>Выполнение работ по техническому обслуживанию устройств телемеханики D-20, 
МТК-30, Моторола,  Гранит,  Телеканал-М, Черный ящик на подстанциях ЦЭС</t>
  </si>
  <si>
    <t>081-0007195</t>
  </si>
  <si>
    <t>СЭС/СТ</t>
  </si>
  <si>
    <t>Выполнение работ по техническому обслуживанию аппаратуры  телемеханики ВРТФ-3, УТБ-3, УТМ-1, Микрон,  Гранит, Гранит-микро для нужд СЭС в 2016 году</t>
  </si>
  <si>
    <t xml:space="preserve">Московская область, </t>
  </si>
  <si>
    <t>088-0000989</t>
  </si>
  <si>
    <t>НМ/АСДУ</t>
  </si>
  <si>
    <t xml:space="preserve">выполнение работ потехническому обслуживанию систем
 телемеханики (Гранит, Микрон, ВРТФ-3, Телеканал М2, УТБ-3, МКТ-3) на подстанциях «Новая Москва» в 2016 году
</t>
  </si>
  <si>
    <t>062-0008798</t>
  </si>
  <si>
    <t>Выполнение работ по техническому обслуживанию  комплексов телемеханики ITDS PLC в 2016 году (для нужд филиалов ЮЭС, ЦЭС, НМ, ВКС)</t>
  </si>
  <si>
    <t>064-0001663</t>
  </si>
  <si>
    <t>Справочно к лоту 062-0008798</t>
  </si>
  <si>
    <t>Выполнение работ по техническому обслуживанию устройств телемеханики TOPAZ на подстанциях ЦЭС</t>
  </si>
  <si>
    <t>082-0009557</t>
  </si>
  <si>
    <t>ЮЭС/АСТУ</t>
  </si>
  <si>
    <t>Выполнение работ по техническому обслуживанию систем телемеханики типа ITDS PLC (TOPAZ) на подстануциях Южных ЭС в 2016 году</t>
  </si>
  <si>
    <t>038-0000679</t>
  </si>
  <si>
    <t>ВКС/СТ</t>
  </si>
  <si>
    <t>Выполнение работ по техническому обслуживанию аппаратуры телемеханики на КВЛ 110,220,500 кВ ТЭЦ-25-Очаково №1,2 с отп., №4,5 блок А,Б, № 6,7, КВЛ 110 кВ Чоботы-Полет №1,2 в 2016 году.</t>
  </si>
  <si>
    <t>088-0000990</t>
  </si>
  <si>
    <t xml:space="preserve">Выполнение работ по техническому обслуживание систем
 телемеханики (тип ITDS PLC) на подстанциях «Новая Москва» в 2016 году
</t>
  </si>
  <si>
    <t>062-0008794</t>
  </si>
  <si>
    <t>Техническое обслуживание устройств ТМ Decont в 2016 году (для нужд филиалов ВЭС, ЮЭС, ЦЭС,НМ, МКС)</t>
  </si>
  <si>
    <t>Справочно к лоту 062-0008794</t>
  </si>
  <si>
    <t xml:space="preserve">Выполнение работ по  техническому обслуживанию комплексов телемеханики «Деконт» на 9 пс: 380 – Захарово, 5 – Балашиха, 
730 – Гребнево, 83 – Райки, 641 – Гранит, 22 – Кучино, 696 – Прогресс, 115 – Чкалово, 419 – Минеральная в 2016 году
</t>
  </si>
  <si>
    <t>082-0009556</t>
  </si>
  <si>
    <t xml:space="preserve">Выполнение работ по техническому обслуживанию систем
 телемеханики (тип ДЕКОНТ) на подстанциях Южных ЭС в 2016 году
</t>
  </si>
  <si>
    <t>064-0001662</t>
  </si>
  <si>
    <t>Выполнение работ по техническому обслуживанию устройств телемеханики Деконт на подстанциях ЦЭС</t>
  </si>
  <si>
    <t>085-0007174</t>
  </si>
  <si>
    <t>МКС/СТ</t>
  </si>
  <si>
    <t xml:space="preserve">Выполнение работ по техническому обслуживанию основного и резервного серверов сбора и обработки телемеханической информации принимаемой по каналам связи GPRS с энергообъкутов МКС - филиала ПАО "МОЭСК" в 2016 г. </t>
  </si>
  <si>
    <t>088-0000991</t>
  </si>
  <si>
    <t xml:space="preserve">Выполнение работ по техническому обслуживанию систем
телемеханики  (тип ДЕКОНТ) на подстанциях «Новая Москва» в 2016 году
</t>
  </si>
  <si>
    <t>062-0008821</t>
  </si>
  <si>
    <t>Выполнение работ по техническому обслуживанию  систем телемеханики  и АПС линий 10(6) кВ, ПТК в РЭС в 2016 году (для нужд филиалов ЮЭС, ВЭС,НМ)</t>
  </si>
  <si>
    <t>082-0009558</t>
  </si>
  <si>
    <t>Справочно к лоту 062-0008821</t>
  </si>
  <si>
    <t xml:space="preserve">Выполнение работ по техническому обслуживанию  систем
телемеханики в РЭС Южных ЭС в 2016 году
</t>
  </si>
  <si>
    <t xml:space="preserve">Техническое обслуживание оборудования телемеханики АПС 
линий 10(6) кВ, ПТК РЭС ВЭС – филиала ПАО «МОЭСК» в 2016 году
</t>
  </si>
  <si>
    <t>088-0000992</t>
  </si>
  <si>
    <t xml:space="preserve">Техническое обслуживание автоматизированной системы оперативно - диспетчерского контроля над состоянием РТП, ТП, АПС, 
линий 10(6) кВ  «Новая Москва» - филиала ПАО «МОЭСК» в 2016 году
</t>
  </si>
  <si>
    <t>062-0008826</t>
  </si>
  <si>
    <t>Техническое обслуживание аппаратуры телемеханики "СИСТЕЛ" в 2016 году (для нужд филиалов ВКС, ВЭС,СЭС)</t>
  </si>
  <si>
    <t>038-0000678</t>
  </si>
  <si>
    <t>Справочно к лоту 062-0008826</t>
  </si>
  <si>
    <t>Выполнение работ по техническому обслуживанию аппаратуры  телемеханики КЛ высого давления в 2016 году для нужд ВКС - филиала ОАО "МОЭСК"</t>
  </si>
  <si>
    <t xml:space="preserve">Выполнениее работ по  техническому обслуживанию 
системы ретрансляции телеинформации с ДП Шатурской и Ногинской операционных зон Восточных ЭС филиала ОАО «МОЭСК» на ДП филиала ОАО «СО ЕЭС» Московское РДУ и техническому обслуживанию комплексов телемеханики МТК-30 КП «Систел» ПС «Жегалово», «Горенки», «Восточная», «Бруски», «Щелково» в 2016 году
</t>
  </si>
  <si>
    <t>081-0007196</t>
  </si>
  <si>
    <t>Выполнение работ по техническому обслуживанию телемеханики МТК-30 для нужд Северных ЭС в 2016 году</t>
  </si>
  <si>
    <t>062-0008859</t>
  </si>
  <si>
    <t>ИА/Управление профессиональной безопасности</t>
  </si>
  <si>
    <t>Блок по управлению персоналом</t>
  </si>
  <si>
    <t>Оказание услуг  на проведение предрейсовых, послерейсовых и предсменных, послесменных  медицинских осмотров персонала ПАО «Московская объединенная электросетевая компания» в 2016 -2018  гг. для нужд ПАО «МОЭСК»</t>
  </si>
  <si>
    <t>Медицинское обслуживание</t>
  </si>
  <si>
    <t>Договор от 29.07.2015 № 200002-15-28514</t>
  </si>
  <si>
    <t>Оказание услуг  на проведение предрейсовых, послерейсовых и предсменных, послесменных медицинских осмотров персонала ПАО «Московская объединенная электросетевая компания» в 2016 -2018  гг. для нужд ПАО «МОЭСК»</t>
  </si>
  <si>
    <t>Оказание услуг в условиях территориально разветвленной сети мест проведения ежедневных медосмотров (Москва и Московская область)</t>
  </si>
  <si>
    <t>штука(шт.)</t>
  </si>
  <si>
    <t>Муниципальные образования города Москвы (столицы Российской Федерации города федерального значения)</t>
  </si>
  <si>
    <t>ИА
Репина Татьяна Анатольевна (21-29)</t>
  </si>
  <si>
    <t>086-0000129</t>
  </si>
  <si>
    <t>ЭУ/ЦА</t>
  </si>
  <si>
    <t>Выполнение работ по Программе замены приборов и систем учета на 2016г. (к Программе мероприятий по снижению потерь) для нужд Энергоучет - филиала ПАО "МОЭСК"</t>
  </si>
  <si>
    <t>расчет стоимости лота</t>
  </si>
  <si>
    <t>Московская обл./Москва</t>
  </si>
  <si>
    <t>086-0000130</t>
  </si>
  <si>
    <t>40.10.5</t>
  </si>
  <si>
    <t>Выполнение работ по техническому сопровождению ПТК АИИС КУЭ ПАО "МОЭСК" в 2016г для нужд "Энергоучет" - филиала ПАО МОЭСК</t>
  </si>
  <si>
    <t xml:space="preserve">Сервисное обслуживание АИИС КУЭ (00207) </t>
  </si>
  <si>
    <t>086-0000131</t>
  </si>
  <si>
    <t>Выполнение работ по техническому обслуживанию элементов АИИСКУЭ в 2016г для нужд "Энергоучет" - филиала ПАО "МОЭСК"</t>
  </si>
  <si>
    <t>086-0000127</t>
  </si>
  <si>
    <t>ЭУ/УТЭЭ</t>
  </si>
  <si>
    <t>Оказание услуг по формированию базы данных точек измерения и точек поставки потребителей- граждан, подключенных к электрическим сетям ПАО "МОЭСК" по г. Москве</t>
  </si>
  <si>
    <t>Калькуляция</t>
  </si>
  <si>
    <t>086-0000128</t>
  </si>
  <si>
    <t>Оказание услуг по формированию базы данных точек измерения и точек поставки потребителей- граждан, подключенных к электрическим сетям ПАО "МОЭСК" по г. Московской области</t>
  </si>
  <si>
    <t>086-0000174</t>
  </si>
  <si>
    <t>ЭУ/УЛиМТО</t>
  </si>
  <si>
    <t>Транспортные услуги (перевозка сотрудников) для нужд филиала "Энергоучет" ОАО "МОЭСК"</t>
  </si>
  <si>
    <t>Аренда транспортных средств</t>
  </si>
  <si>
    <t>Транспортные услуги для нужд филиала "Энергоучет"</t>
  </si>
  <si>
    <t>ед</t>
  </si>
  <si>
    <t>086-0000173</t>
  </si>
  <si>
    <t xml:space="preserve">Техническое обслуживание инженерных систем; уборка помещений; уборка территорий: административное здание филиала (ул. Шипиловская д. 13 к. 2), уборка помещенийСеверного управления энергоучета, уборка помещений Московского управления энергоучета, уборка помещений Западного управления энергоучета, Восточного управления. </t>
  </si>
  <si>
    <t>Услуги по уборке помещений и техническому обслуживанию инженерных систем для нужд филиала "Энергоучет" ПАО "МОЭСК"</t>
  </si>
  <si>
    <t>086-0000175</t>
  </si>
  <si>
    <t>ЭУ/Метрология</t>
  </si>
  <si>
    <t>74.20.42</t>
  </si>
  <si>
    <t>Поверка средств измерений аккредитованным юридическим лицом или индивидуальным предпринимателем.</t>
  </si>
  <si>
    <t>Поверка средств измерений (00057)</t>
  </si>
  <si>
    <t xml:space="preserve">Единичная стоимость работ. Метрологическая поверка и калибровка средств измерений. </t>
  </si>
  <si>
    <t>Поверка средств измерений</t>
  </si>
  <si>
    <t>В соответствие С ТЗ</t>
  </si>
  <si>
    <t>Ремонт ВЛ</t>
  </si>
  <si>
    <t>ремонт</t>
  </si>
  <si>
    <t>О201020101</t>
  </si>
  <si>
    <t>В соответсвии с ТЗ</t>
  </si>
  <si>
    <t>Слободкин Илья Юрьевич</t>
  </si>
  <si>
    <t>т</t>
  </si>
  <si>
    <t>Бережной Александр Александрович</t>
  </si>
  <si>
    <t>Алхутов Вячеслав Александрович</t>
  </si>
  <si>
    <t>Ремонт высокочаст. обор-я телемеханики и связи</t>
  </si>
  <si>
    <t>081-0007156</t>
  </si>
  <si>
    <t>Ремонт АСУТП на ПС Куркино для Северных электрических сетей в 2016 году</t>
  </si>
  <si>
    <t>081-0007157</t>
  </si>
  <si>
    <t>Ремонт  подъемных сооружений для  Северных электрических сетей</t>
  </si>
  <si>
    <t>Ремонт грузоподъёмных машин и механизмов</t>
  </si>
  <si>
    <t>Малюгин Сергей Викторович</t>
  </si>
  <si>
    <t>081-0007158</t>
  </si>
  <si>
    <t>Ремонт автотранспорта и спец.техники для Северных электрических сетей</t>
  </si>
  <si>
    <t>ТО аккумуляторных батарей и зарядных устр-в к ним</t>
  </si>
  <si>
    <t>техническое обслуживание</t>
  </si>
  <si>
    <t>081-0007170</t>
  </si>
  <si>
    <t>Техническое освидетельствование силовых трансформаторов 35-220кВ на ПС для Северных электрических сетей</t>
  </si>
  <si>
    <t>Техническое освидет. силовых тр-ров 35-220 кВ</t>
  </si>
  <si>
    <t>Техническое освидетельствование ПС 35-220 кВ</t>
  </si>
  <si>
    <t>Техническое обслуживание оборудования</t>
  </si>
  <si>
    <t>081-0007187</t>
  </si>
  <si>
    <t xml:space="preserve">Благоустройство территории после неотложно-восстановительных работ на КЛ-0,4-10кВ, выполняемых хозспособом  в 2016 году </t>
  </si>
  <si>
    <t>Благоустройство    мест    разрытий    после    ав</t>
  </si>
  <si>
    <t>РЭС-9 шт.</t>
  </si>
  <si>
    <t>081-0007197</t>
  </si>
  <si>
    <t>Поверка средств измерений по 27,28,29,30,31,32,33,34,35,37,38 кодам видов измерений (закон РФ №102-ФЗ от 26.06.2008г), (гл.1.9 ПТЭСиС) для Северных электрических сетей</t>
  </si>
  <si>
    <t>Пантелеев Эдуард Юрьевич</t>
  </si>
  <si>
    <t>081-0007177</t>
  </si>
  <si>
    <t>Замена Щитовых электроизмерительных приборов  на цыфровые на ПС для Северных электрических сетей</t>
  </si>
  <si>
    <t>081-0007191</t>
  </si>
  <si>
    <t>Установка постоянных информационных знаков на опорах ВЛ 35-220кВ для Северных электрических сетей</t>
  </si>
  <si>
    <t>081-0007199</t>
  </si>
  <si>
    <t>74.30</t>
  </si>
  <si>
    <t>Определению технического состояния строительных конструкций зданий и сооружений Северных электрических сетей</t>
  </si>
  <si>
    <t>Обследование строительных конструкций зданий</t>
  </si>
  <si>
    <t>081-0007200</t>
  </si>
  <si>
    <t xml:space="preserve">45.33 </t>
  </si>
  <si>
    <t>Техническое обслуживание систем теплоснабжения, холодного и горячего водоснабжения, канализации, обслуживание электроприемников на объектах Северных электрических сетей 2016-2017гг.</t>
  </si>
  <si>
    <t>Техническое обслуживание инженерных систем</t>
  </si>
  <si>
    <t>081-0007202</t>
  </si>
  <si>
    <t xml:space="preserve">29.23.9 </t>
  </si>
  <si>
    <t>Техническое обслуживание вентиляционных систем производственных зданий для Северных электрических сетей</t>
  </si>
  <si>
    <t>081-0007203</t>
  </si>
  <si>
    <t>Обследование и паспортизация вентиляционных систем производственных зданий для Северных электрических сетей</t>
  </si>
  <si>
    <t>ТО систем приточно-вытяжной вентиляции зданий</t>
  </si>
  <si>
    <t>081-0007204</t>
  </si>
  <si>
    <t xml:space="preserve">50.20.2 </t>
  </si>
  <si>
    <t>Техническое обслуживание  автотранспорта для Северных электричесеих сетей</t>
  </si>
  <si>
    <t>ТО грузовых а/м (гарант., послегарант. ремонт)</t>
  </si>
  <si>
    <t>081-0007205</t>
  </si>
  <si>
    <t>31.10.9</t>
  </si>
  <si>
    <t>Техническое обслуживание  Дизель-генераторных установок для Северных электрических сетей</t>
  </si>
  <si>
    <t>ТО самоходных а/м (гарант., послегарант. ремонт)</t>
  </si>
  <si>
    <t>081-0007634</t>
  </si>
  <si>
    <t>Маркировка ВЛ-35-220 кВ для Северных электрических сетей</t>
  </si>
  <si>
    <t>081-0007586</t>
  </si>
  <si>
    <t>СЭС/САХО</t>
  </si>
  <si>
    <t>Услуги по комплексной уборке служебных (производственных) помещений и территорий Северных электрических сетей</t>
  </si>
  <si>
    <t>Муниципальные образования Московской области</t>
  </si>
  <si>
    <t>Костикова Надежда Сергеевна</t>
  </si>
  <si>
    <t>081-0007601</t>
  </si>
  <si>
    <t>СЭС/СМиТ</t>
  </si>
  <si>
    <t>50.10.1</t>
  </si>
  <si>
    <t>Транспортное обслуживание для нужд СЭС - филиала ОАО "МОЭСК"</t>
  </si>
  <si>
    <t>Прочие услуги</t>
  </si>
  <si>
    <t>081-0007608</t>
  </si>
  <si>
    <t>СЭС/СООС</t>
  </si>
  <si>
    <t>74.30.1</t>
  </si>
  <si>
    <t>Разработка и продление экологической документации для промплощадок СЭС, включая производственный контроль уровней шума и загрязнения атмосферного воздуха  на границе СЗЗ подстанций и баз.</t>
  </si>
  <si>
    <t>Разработка нормативной документации</t>
  </si>
  <si>
    <t>Скрипникова Людмила Магомедкаримовна</t>
  </si>
  <si>
    <t>081-0007622</t>
  </si>
  <si>
    <t>СЭС/УОТПБиНТП</t>
  </si>
  <si>
    <t>93.01</t>
  </si>
  <si>
    <t>Химчистка спецодежды</t>
  </si>
  <si>
    <t>Мероприятия по улучшению условий труда</t>
  </si>
  <si>
    <t>Володина Оксана Борисовна</t>
  </si>
  <si>
    <t>081-0007623</t>
  </si>
  <si>
    <t>Обеспечение питьевой водой персонала электросетей</t>
  </si>
  <si>
    <t>085-0006584</t>
  </si>
  <si>
    <t>40.10.1</t>
  </si>
  <si>
    <t>Ремонт строительной части кабельных тонелей (коллекторов)</t>
  </si>
  <si>
    <t>ремонт коллекторов</t>
  </si>
  <si>
    <t>Требования указаны в тех. задании</t>
  </si>
  <si>
    <t>п.м.</t>
  </si>
  <si>
    <t>ремонт зданий и сооружений</t>
  </si>
  <si>
    <t>085-0006593</t>
  </si>
  <si>
    <t>45.4</t>
  </si>
  <si>
    <t>Внутренний ремонт помещений зданий</t>
  </si>
  <si>
    <t>085-0006594</t>
  </si>
  <si>
    <t>Комплексный ремонт здания ТМЦ 11 РЭР УКС ЮЗО</t>
  </si>
  <si>
    <t>Z08</t>
  </si>
  <si>
    <t>объект</t>
  </si>
  <si>
    <t>085-0006596</t>
  </si>
  <si>
    <t xml:space="preserve">Неотложные работы по ремонту административно-производственных зданий </t>
  </si>
  <si>
    <t>085-0006599</t>
  </si>
  <si>
    <t>Выполнение работ по ремонту охранно-пожарной сигнализации и системы оповещения при пожаре в зданиях и сооружениях 23 РЭР, СУС, 1а/к УАТиСМ</t>
  </si>
  <si>
    <t>ремонт пож. охр-й сигнализации и системы видеонабл.</t>
  </si>
  <si>
    <t>085-0007178</t>
  </si>
  <si>
    <t>МКС (УАТиСМ)</t>
  </si>
  <si>
    <t>50.20.2</t>
  </si>
  <si>
    <t xml:space="preserve"> Ремонт самоходных машин</t>
  </si>
  <si>
    <t>Ремонт самох а/м (гарант, ремон)</t>
  </si>
  <si>
    <t>смет расчет</t>
  </si>
  <si>
    <t>Ремонт самоходных машин</t>
  </si>
  <si>
    <t>085-0006614</t>
  </si>
  <si>
    <t>МКС 
(СМ)</t>
  </si>
  <si>
    <t>Поверка и калибровка СИ аккредитованным юридическим лицом или индивидуальным предпринимателем по 33,34,35-ому кодам видов измерений</t>
  </si>
  <si>
    <t>услуги по поверке и калибровке</t>
  </si>
  <si>
    <t>сметный 
расчёт</t>
  </si>
  <si>
    <t>Поверка и калибровка СИ аккредитованным юридическим лицом или индивидуальным предпринимателем по 33,34 и 35-ому кодам видов измерений</t>
  </si>
  <si>
    <t>085-0006601</t>
  </si>
  <si>
    <t xml:space="preserve">Техническое обслуживание инженерного оборудования коллекторов и подводных кабельных переходов </t>
  </si>
  <si>
    <t>ТО инженерного оборудования коллекторов, подводных кабельных переходов</t>
  </si>
  <si>
    <t>Техническое обслуживание инженерного оборудования коллекторов и подводных кабельных переходов</t>
  </si>
  <si>
    <t>085-0006602</t>
  </si>
  <si>
    <t xml:space="preserve">Техническое обслуживание автоматики бойлеров и узлов учета потребляемого тепла зданий, техническое обслуживание  оборудования вент. систем в зданиях - все округа </t>
  </si>
  <si>
    <t>Техническое обслуживание автоматики бойлеров</t>
  </si>
  <si>
    <t>085-0006603</t>
  </si>
  <si>
    <t xml:space="preserve">Прочистка вентканалов, замена фильтров </t>
  </si>
  <si>
    <t>085-0006604</t>
  </si>
  <si>
    <t>Промывка систем отопления зданий, подготовка зданий к отопительному сезону 2016-2017гг. - все округа</t>
  </si>
  <si>
    <t>техническое обслуживание инженерных систем</t>
  </si>
  <si>
    <t>085-0006605</t>
  </si>
  <si>
    <t>45.25</t>
  </si>
  <si>
    <t xml:space="preserve">Комплексное обследование строительных конструкций ТП, РП и составление технических паспортов на строительную часть трасформаторных подстанций (ТП, РП) </t>
  </si>
  <si>
    <t>085-0006606</t>
  </si>
  <si>
    <t>Комплексное обследование административно-производственных зданий</t>
  </si>
  <si>
    <t xml:space="preserve">Обследование строительных конструкций зданий </t>
  </si>
  <si>
    <t>куб.м.</t>
  </si>
  <si>
    <t>085-0006607</t>
  </si>
  <si>
    <t>Комплексное обследование и паспортизация строительных конструкций кабельных коллекторов</t>
  </si>
  <si>
    <t>комплексное обследование  коллекторов</t>
  </si>
  <si>
    <t>085-0006608</t>
  </si>
  <si>
    <t>Комплексное обследование и паспортизация кабельных смотровых колодцев</t>
  </si>
  <si>
    <t xml:space="preserve">Комплексное обследование и паспортизация кабельных смотровых колодцев </t>
  </si>
  <si>
    <t>085-0006610</t>
  </si>
  <si>
    <t>Выполнение   неотложных работ по обслуживанию административно-производственных зданий</t>
  </si>
  <si>
    <t>085-0006612</t>
  </si>
  <si>
    <t>Техническое обслуживание сплит-систем кондиционирования воздуха</t>
  </si>
  <si>
    <t>Техническое обслуживание  кондиционеров</t>
  </si>
  <si>
    <t>Сопровождение ИТ инфраструктуры</t>
  </si>
  <si>
    <t>ИТ-закупки</t>
  </si>
  <si>
    <t>085-0007059</t>
  </si>
  <si>
    <t>МКС (СЭТМ)</t>
  </si>
  <si>
    <t>Сопровождение специализированного программного обеспечения оперативно-информационных комплексов (СПО ОИК) МКС-филиала ОАО « МОЭСК»</t>
  </si>
  <si>
    <t>услуги по сопровождению специализированного программного обеспечения оперативно-информационных комплексов (СПО ОИК) МКС-филиала ОАО « МОЭСК»</t>
  </si>
  <si>
    <t>085-0007057</t>
  </si>
  <si>
    <t>МКС (ОСАСДУ)</t>
  </si>
  <si>
    <t>Оказание услуг по сопровождению АСОИ МКС</t>
  </si>
  <si>
    <t>оказание услуг по сопровождению автоматизированной системы обработки информации МКС-филиала ОАО "МОЭСК"</t>
  </si>
  <si>
    <t>085-0007035</t>
  </si>
  <si>
    <t>Оказание услуг по разработке, согласованию и ведению природоохранной разрешительной документации.</t>
  </si>
  <si>
    <t>Услуг по разработка природоохраной документации</t>
  </si>
  <si>
    <t>Оказание услуг по разработке,согласованию и ведению природоохранной разрешительной документации</t>
  </si>
  <si>
    <t xml:space="preserve">1. Обязательное наличие собственной аккредитованной лаборатории.
2. Обязательное наличие квалифицированных собственных специалистов.  
3. Опыт работы по разработке разрешительной природоохранной документации не менее 5 (пяти) лет.
</t>
  </si>
  <si>
    <t>калькуляция</t>
  </si>
  <si>
    <t>085-0007038</t>
  </si>
  <si>
    <t>Прием и размещение отходов производства и потребления 4 и 5 классов опасности на полигоне.</t>
  </si>
  <si>
    <t xml:space="preserve">Услуги по прием и размещение отходов производства и потребления 4 и 5 классов опасности на полигоне.
</t>
  </si>
  <si>
    <t>п. 5.11.3.
Письмо Росприроднадзора от 15.08.11 г. №МПР вс-08-03-31</t>
  </si>
  <si>
    <t>ОАО "Полигон Тимохово"</t>
  </si>
  <si>
    <t>Прием и размещение отходов производства и потребления 4 и 5 классов опасности на полигоне</t>
  </si>
  <si>
    <t xml:space="preserve">1. Обязательное наличие Лицензии Федеральной службы по надзору в сфере природопользования по Центральному Федеральному округу на осуществление деятельности по обезвреживанию и размещению отходов I-IV класса опасности.
2. Обязательное наличие в лицензии полигона отходов IV-V класса опасности, соответствующих отходам, указанных в разрешительной документации МКС.
</t>
  </si>
  <si>
    <t>085-0007039</t>
  </si>
  <si>
    <t>Услуги по вывозу снега с территорий подразделений.</t>
  </si>
  <si>
    <t>Уборка территорий</t>
  </si>
  <si>
    <t>Услуги по вывозу снега с территорий подразделений МКС.</t>
  </si>
  <si>
    <t>Услуги по вывозу снега с территорий подразделений</t>
  </si>
  <si>
    <t xml:space="preserve">1. Иметь техническую возможность одновременно  осуществлять погрузку и вывоз снега с территорий 10 подразделений МКС, собственными средствами механизации.
2.  Обязательное наличие собственных бункеров  8-25 куб. м. 
3.Иметь возможностью одновременно установить бункера не менее чем на в 8 подразделениях, находящихся в разных административных округах г. Москвы.
4. Обязательное наличие пропуска  для  автотранспорта в центр г. Москвы.
</t>
  </si>
  <si>
    <t>15 978</t>
  </si>
  <si>
    <t>085-0007040</t>
  </si>
  <si>
    <t>Услуги по транспортировке и переработке промышленных отходов 1-4 классов опасности.</t>
  </si>
  <si>
    <t>Оказание по транспортировке и здаче на утилизацию (переработку) промышленных отходов 1-4 классов опасности</t>
  </si>
  <si>
    <t>Услуги  по приему отходов для их дальнейшей утилизации (обезвреживанию)</t>
  </si>
  <si>
    <t xml:space="preserve">1.Наличие лицензии на право работы с отходами на время действия договора.                    2. Наличие самостоятельной погрузки и вывоза отхода собственным автотранспортом.     3. Наличие договоров на утилизацию (переработку) и обезвреживание отходов  с организациями, являющимися конечными переработчиками, на количество отходов не менее суммарно заявленного.
</t>
  </si>
  <si>
    <t>085-0007037</t>
  </si>
  <si>
    <t>Услуги по утилизации деревянных отходов.</t>
  </si>
  <si>
    <t>Услуги по утилизации деревянных отходов</t>
  </si>
  <si>
    <t>Услуги по вывозу и приему для последующей переработки деревянных отходов</t>
  </si>
  <si>
    <t>1. Наличие самостоятельной погрузки и вывоза отхода собственным автотранспортом.   2. Наличие договоров на утилизацию (переработку) отходов  с организациями, являющимися конечными переработчиками, на количество отходов не менее суммарно заявленного.</t>
  </si>
  <si>
    <t>085-0007042</t>
  </si>
  <si>
    <t>Уборка производственных помещений и прилегающей территории</t>
  </si>
  <si>
    <t>наличие опыта работы</t>
  </si>
  <si>
    <t>085-0007060</t>
  </si>
  <si>
    <t>МКС (ПТС)</t>
  </si>
  <si>
    <t>Предоставление услуг по подписке на периодические издания для субъектов малого предприятия для нужд МКС - филиал ОАО «МОЭСК»</t>
  </si>
  <si>
    <t>Подписка на периодические издания</t>
  </si>
  <si>
    <t>Предоставление услуг по подписке на периодические издания для субъектов малого предприятия для нужд МКС- филиала ПАО "МОЭСК"</t>
  </si>
  <si>
    <t>Предоставление услуг по подписке с доставкой</t>
  </si>
  <si>
    <t>085-0007071</t>
  </si>
  <si>
    <t>МКС 
(ООТ)</t>
  </si>
  <si>
    <t>70.32</t>
  </si>
  <si>
    <t>Оказание услуг по поверке и ремонту приборов контроля воздушной среды в подземных сооружениях</t>
  </si>
  <si>
    <t>Поверка и ремонт приборов контроля</t>
  </si>
  <si>
    <t xml:space="preserve">Мероприятия по охране труда </t>
  </si>
  <si>
    <t>Положение, 02.09.2013, п.5.11.4.3</t>
  </si>
  <si>
    <t>ООО "ГАЗОМАТ"</t>
  </si>
  <si>
    <t>085-0007073</t>
  </si>
  <si>
    <t>Оказание услуг по проведению стирки, химической чистки и мелкого ремонта спецодежды</t>
  </si>
  <si>
    <t>Стирка, химчистка спецодежды</t>
  </si>
  <si>
    <t>085-0007077</t>
  </si>
  <si>
    <t>29.23.9</t>
  </si>
  <si>
    <t>Оказание услуг по проведению очистки и дезинфекции систем вентиляции и кондиционирования воздуха</t>
  </si>
  <si>
    <t>085-0007085</t>
  </si>
  <si>
    <t>55.52</t>
  </si>
  <si>
    <t xml:space="preserve">Приобретение лечебно-профилактического спецпитания (молоко) </t>
  </si>
  <si>
    <t>литров</t>
  </si>
  <si>
    <t>085-0007089</t>
  </si>
  <si>
    <t>Приобретение питьевой бутилированной воды, в том числе в период работы в условиях повышенных температур</t>
  </si>
  <si>
    <t>бутылок</t>
  </si>
  <si>
    <t>085-0007182</t>
  </si>
  <si>
    <t xml:space="preserve">ТО грузоподъемной техники (автокраны, краны-манипуляторы, автогидроподъемники)                          </t>
  </si>
  <si>
    <t>ТО грузоподъемной техники (автокраны, краны-манипуляторы, автогидроподъемники)</t>
  </si>
  <si>
    <t>085-0007183</t>
  </si>
  <si>
    <t>ТО легковых автомобилей бизнес-класса  и микроавтобусов, легковых автомашин HYUNDAI, автомашин VOLKSWAGEN.</t>
  </si>
  <si>
    <t>ТО легковых а/м</t>
  </si>
  <si>
    <t>085-0007184</t>
  </si>
  <si>
    <t>ТО ( гарантийное и постгарантийное)  грузовых автомашин HYUNDAI</t>
  </si>
  <si>
    <t>ТО (гарантийное и постгарантийное) грузовых автомашин HYUNDAI</t>
  </si>
  <si>
    <t>085-0007180</t>
  </si>
  <si>
    <t xml:space="preserve">ТО автотранспорта российского производства  </t>
  </si>
  <si>
    <t>ТО и ремонт автотранспорта российского производства</t>
  </si>
  <si>
    <t>085-0007181</t>
  </si>
  <si>
    <t xml:space="preserve">ТО передвижных электростанций </t>
  </si>
  <si>
    <t>ТО передвижных электростанций</t>
  </si>
  <si>
    <t>% НДС</t>
  </si>
  <si>
    <t>062-0008917</t>
  </si>
  <si>
    <t>ИА/СПБ</t>
  </si>
  <si>
    <t>Обследование, техническое обслуживание, наладка и настройка приборов и устройств безопасности, электрооборудования, гидрооборудования подъемных сооружений эксплуатируемых Южными,  Восточными, Центральными, Северными, Западными электрическим сетями, Новой Москвой, Высоковольтными кабельныим сетями, Московскими кабельными сетями -  филиалам ПАО "МОЭСК".</t>
  </si>
  <si>
    <t>см. в справочных</t>
  </si>
  <si>
    <t>_</t>
  </si>
  <si>
    <t>Москва и Московская обл.</t>
  </si>
  <si>
    <t>ИА
Немцева Ольга Александровна (50-57)</t>
  </si>
  <si>
    <t>Справочно к лоту 062-0008917</t>
  </si>
  <si>
    <t>ИА/СПБ ЮЭС</t>
  </si>
  <si>
    <t>ИА/СПБ   ВЭС</t>
  </si>
  <si>
    <t>ИА/СПБ   ЦЭС</t>
  </si>
  <si>
    <t>ИА/СПБ    СЭС</t>
  </si>
  <si>
    <t>ИА/СПБ    ЗЭС</t>
  </si>
  <si>
    <t>ИА/СПБ    ВКС</t>
  </si>
  <si>
    <t>ИА/СПБ   МКС</t>
  </si>
  <si>
    <t>ИА/СПБ   НМ</t>
  </si>
  <si>
    <t>062-0008921</t>
  </si>
  <si>
    <t xml:space="preserve"> Проведение экспертизы промышленной безопасности подъемных сооружений с целью определения возможности их дальнейшей безопасной эксплуатации </t>
  </si>
  <si>
    <t>Справочно к лоту 062-0008921</t>
  </si>
  <si>
    <t>Договор будет заключать ИА</t>
  </si>
  <si>
    <t>062-0008858</t>
  </si>
  <si>
    <t>ИА/Отдел IR</t>
  </si>
  <si>
    <t>Услуги по подготовке и изготовлению Годового отчета ПАО "МОЭСК" за 2015 год</t>
  </si>
  <si>
    <t>Прочие закупки</t>
  </si>
  <si>
    <t>Договор № 01/14-01/МОЭСК/17749-409 от 09.01.2014</t>
  </si>
  <si>
    <t>Наличие побед в конкурсах годовых отчетов Московской биржи у работ, подготовленных Исполнителем</t>
  </si>
  <si>
    <t>ИА
Лесина Наталья Михайловна (41-74)</t>
  </si>
  <si>
    <t>062-0008900</t>
  </si>
  <si>
    <t>74.84.</t>
  </si>
  <si>
    <t>Оказание услуг по поддержанию взаимоотношений с инвесторами в сети Интернет</t>
  </si>
  <si>
    <t>Договор № 200011-15-29295 от 03.08.2015</t>
  </si>
  <si>
    <t>Пункт 7.5.5. Положения 
о закупке товаров, работ, услуг для нужд ОАО "Московская объединенная электросетевая компания" (утверждено решением Совета директоров ОАО "МОЭСК" 30.08.2013 (протокол № 206 
от 02.09.2013).</t>
  </si>
  <si>
    <t>ООО "ЭквитиСтори РС"</t>
  </si>
  <si>
    <t>Опыт работы не менее 5 лет</t>
  </si>
  <si>
    <t>081-0007669</t>
  </si>
  <si>
    <t>Техническое обслуживание автоматики регулирования напряжения силовых трансформаторов с заменой блоков регулирования на микропроцессорные для нужд Северных электрических сетей</t>
  </si>
  <si>
    <t>ТО устройств противоаварийной автоматики (РЗА)</t>
  </si>
  <si>
    <t>Подшивалин Сергей Александрович</t>
  </si>
  <si>
    <t>062-0008923</t>
  </si>
  <si>
    <t>Консультационные услуги по контролю качества автоматизации системы консолидации для целей МСФО.</t>
  </si>
  <si>
    <t>Командировочные расходы</t>
  </si>
  <si>
    <t>064-0001569</t>
  </si>
  <si>
    <t>ЦЭС/Служба подстанций</t>
  </si>
  <si>
    <t>Капитальный ремонт КРУЭ-110кВ на ПС ЦЭС</t>
  </si>
  <si>
    <t>Ремонт КРУ</t>
  </si>
  <si>
    <t>064-0001570</t>
  </si>
  <si>
    <t>Средний ремонт компрессоров с заменой отдельных элементов на ПС ЦЭС</t>
  </si>
  <si>
    <t>Ремонт компрессоров</t>
  </si>
  <si>
    <t>064-0001571</t>
  </si>
  <si>
    <t>Неотложно - восстановительные работы по ремонту на кабельных ЛЭП 0.4-10 кВ.</t>
  </si>
  <si>
    <t>Ремонт КЛ 0,4-20 кВ</t>
  </si>
  <si>
    <t>064-0001573</t>
  </si>
  <si>
    <t>Капитальный ремонт АБ с заменой отдельных элементов на ПС ЦЭС</t>
  </si>
  <si>
    <t>064-0001574</t>
  </si>
  <si>
    <t>ЦЭС/Служба телемеханики</t>
  </si>
  <si>
    <t>Ремонт аппаратуры телемеханики на ПС ЦЭС</t>
  </si>
  <si>
    <t>064-0001575</t>
  </si>
  <si>
    <t>ЦЭС/Служба эксплуатации зданий и сооружений</t>
  </si>
  <si>
    <t>Ремонт помещений Административного здания и ПС ЦЭС.</t>
  </si>
  <si>
    <t>064-0001583</t>
  </si>
  <si>
    <t>Неотложные ремонтно-восстановительные работы на медножильных кабельных линиях связи</t>
  </si>
  <si>
    <t>Расчистка трасс ВЛ от ДКР</t>
  </si>
  <si>
    <t>064-0001587</t>
  </si>
  <si>
    <t>064-0001588</t>
  </si>
  <si>
    <t>ЦЭС/Управление СРЗА</t>
  </si>
  <si>
    <t>Ремонт устройств РЗиА на подстанциях ЦЭС</t>
  </si>
  <si>
    <t>Ремонт РЗА</t>
  </si>
  <si>
    <t>064-0001598</t>
  </si>
  <si>
    <t>выполнение работ по техническому обслуживанию зданий, инженерных сетей  ЦЭС</t>
  </si>
  <si>
    <t>064-0001625</t>
  </si>
  <si>
    <t>Сервисное обслуживание элегазового оборудования отечественного производства на ПС ЦЭС</t>
  </si>
  <si>
    <t>Сервисное обслуживание элегазового оборудования</t>
  </si>
  <si>
    <t>064-0001626</t>
  </si>
  <si>
    <t>Техническое обслуживание аккумуляторных батарей и зарядно-выпрямительных устройств на ПС ЦЭС</t>
  </si>
  <si>
    <t>064-0001627</t>
  </si>
  <si>
    <t>Техническое освидетельствование электрооборудования ПС 6-220 кВ</t>
  </si>
  <si>
    <t>064-0001628</t>
  </si>
  <si>
    <t>Техническое обслуживание автоматических регуляторов ДГР, техническое обслуживание блоков автоматики воздушных компрессоров на ПС ЦЭС, техническое обслуживание блоков мониторинга силовых трансформаторов</t>
  </si>
  <si>
    <t>064-0001629</t>
  </si>
  <si>
    <t>Техническое обслуживание и поверка газоанализаторов СГК-52</t>
  </si>
  <si>
    <t>064-0001630</t>
  </si>
  <si>
    <t>Техническое обслуживание вентиляционных систем, оформление технической документации на ПС ЦЭС в 2016-2017 гг.</t>
  </si>
  <si>
    <t>064-0001632</t>
  </si>
  <si>
    <t>Промывка гравийной засыпки маслоприемника: ПС ЦЭС для нужд ЦЭС - филиала ПАО "МОЭСК" 2016-2017гг.</t>
  </si>
  <si>
    <t>064-0001633</t>
  </si>
  <si>
    <t>Испытание пожарных наружных стационарных лестниц зданий и сооружений ЦЭС</t>
  </si>
  <si>
    <t>Испыт-е наружных пожарных лестниц на зд-ях подст-й</t>
  </si>
  <si>
    <t>064-0001634</t>
  </si>
  <si>
    <t>Восстановление надписей на плакатах с диспетчерскими наименованиями оборудования на ПС ЦЭС</t>
  </si>
  <si>
    <t>Восстановление диспетчерских плакатов</t>
  </si>
  <si>
    <t>064-0001644</t>
  </si>
  <si>
    <t>ЦЭС/САТиСМ</t>
  </si>
  <si>
    <t>ТО и ремонт легковых автомобилей иностранных марок</t>
  </si>
  <si>
    <t>064-0001647</t>
  </si>
  <si>
    <t>ТО и ремонт легковых автомобилей марки Фольксваген</t>
  </si>
  <si>
    <t>064-0001651</t>
  </si>
  <si>
    <t>ЦЭС/Служба метрологии</t>
  </si>
  <si>
    <t>Замена электроизмерительных щитовых приборов на цифровые на подстанциях Центральных электрических сетей - филиала ПАО "МОЭСК"</t>
  </si>
  <si>
    <t>Замена щитовых приборов</t>
  </si>
  <si>
    <t>064-0001652</t>
  </si>
  <si>
    <t>ТО и ремонт грузоподъёмной автотехники</t>
  </si>
  <si>
    <t>064-0001654</t>
  </si>
  <si>
    <t>Поверка средств измерений принадлежащих Центральным электрическим сетям - филиалу ПАО "МОЭСК"</t>
  </si>
  <si>
    <t>064-0001600</t>
  </si>
  <si>
    <t>Техническое обслуживание кондиционеров на объектах ЦЭС</t>
  </si>
  <si>
    <t>техническое обслуживание кондиционеров на объектах ЦЭС</t>
  </si>
  <si>
    <t>064-0001601</t>
  </si>
  <si>
    <t>Обслуживание биотуалетов на ПС ЦЭС</t>
  </si>
  <si>
    <t>обслуживание биотуалетов на ПС ЦЭС</t>
  </si>
  <si>
    <t>064-0001631</t>
  </si>
  <si>
    <t>Выполнение работ по дератизации подстанций ЦЭС для нужд ЦЭС - филиала ПАО "МОЭСК" в 2016-2017гг.</t>
  </si>
  <si>
    <t>Работы</t>
  </si>
  <si>
    <t>064-0001635</t>
  </si>
  <si>
    <t>ЦЭС/Сектор административно-хозяйственного обеспечения</t>
  </si>
  <si>
    <t>Уборка помещений Административных зданий ЦЭС</t>
  </si>
  <si>
    <t>Уборка территории</t>
  </si>
  <si>
    <t>064-0001649</t>
  </si>
  <si>
    <t>ЦЭС/Отдел режимного обеспечения</t>
  </si>
  <si>
    <t>Блок по корпоративной защите и противодействию коррупции</t>
  </si>
  <si>
    <t>Право заключения договора на оказание услуг по техничскому обслуживанию оборудования  АСЗП  ПВНна ПС ЦЭС</t>
  </si>
  <si>
    <t>064-0001653</t>
  </si>
  <si>
    <t>Транспортное обеспечение сотрудников ЦЭС</t>
  </si>
  <si>
    <t xml:space="preserve">Транспортные услуги </t>
  </si>
  <si>
    <t>064-0001658</t>
  </si>
  <si>
    <t>ЦЭС/Отдел охраны окружающей среды</t>
  </si>
  <si>
    <t>Разработка и согласование природоохранной документации, контроль соблюдения нормативов</t>
  </si>
  <si>
    <t>064-0001664</t>
  </si>
  <si>
    <t>ЦЭС/Отдел промышленной безопасности</t>
  </si>
  <si>
    <t>Техническое обслуживание пожарной сигнализации и систем противопожарной защиты на 112 ед. ПС, 3 ед. административных зданий, 3 ед. гаражей, центрального склада и маслохозяйства ЦЭС</t>
  </si>
  <si>
    <t>064-0001665</t>
  </si>
  <si>
    <t>Огнезащитное покрытие электрических кабелей на ПС №№ 80, 334, 386, 500, 604, 770, 790, 560</t>
  </si>
  <si>
    <t>064-0001666</t>
  </si>
  <si>
    <t>Установка противопожарных дверей на ПС № 46, 679, 500, 554, 396, 622, 32, 805</t>
  </si>
  <si>
    <t>Установка противопожарных дверей на подстанциях</t>
  </si>
  <si>
    <t>064-0001667</t>
  </si>
  <si>
    <t>064-0001668</t>
  </si>
  <si>
    <t>Проведение экспертизы промышленной безопасности сосудов-воздухосборников на ПС ЦЭС</t>
  </si>
  <si>
    <t>Эксплуатация</t>
  </si>
  <si>
    <t>74.12</t>
  </si>
  <si>
    <t>088-0000955</t>
  </si>
  <si>
    <t>НМ/СПиП ТОиР</t>
  </si>
  <si>
    <t>Выполнение целевых программ по замене фарфоровой изоляции и грозотросса в 2016 году для нужд филиала "Новая Москва"</t>
  </si>
  <si>
    <t>г. Троицк</t>
  </si>
  <si>
    <t xml:space="preserve">НМ
Высоцкий Александр Валерьевич </t>
  </si>
  <si>
    <t>088-0000954</t>
  </si>
  <si>
    <t>Ремонт автотранспорта и спец. техники в 2016 году для нужд филиала "Новая Москва"</t>
  </si>
  <si>
    <t>088-0000956</t>
  </si>
  <si>
    <t xml:space="preserve">Расчистка трасс ВЛ 35-220 кВ от ДКР </t>
  </si>
  <si>
    <t>088-0000957</t>
  </si>
  <si>
    <t>Выполнение плановых эксплуатационных проверок устройств РЗА</t>
  </si>
  <si>
    <t>088-0000976</t>
  </si>
  <si>
    <t xml:space="preserve">Сервисное обслуживание элегазового оборудования </t>
  </si>
  <si>
    <t>088-0000958</t>
  </si>
  <si>
    <t>Обработка территорий подстанций от нежелательной растительности ПС филиала "Новая Москва" и промывка гравийной засыпки ПС 35-220 кВ</t>
  </si>
  <si>
    <t>088-0000959</t>
  </si>
  <si>
    <t>Техническое освидетельствование  ПС 35-220 кВ (4 шт.)</t>
  </si>
  <si>
    <t>088-0000960</t>
  </si>
  <si>
    <t>Техническое обслуживание зарядных устройств аккумуляторных батарей,аккумуляторных батарей ПС, оборудования системы оперативного постоянного тока филиала ПАО «МОЭСК» Новая Москва</t>
  </si>
  <si>
    <t>088-0000964</t>
  </si>
  <si>
    <t>Изготовление табличек с диспетчерскими наименованиями на опорах ВЛ 35-220 кВ и ОРУ ПС 35-220 кВ</t>
  </si>
  <si>
    <t>088-0000962</t>
  </si>
  <si>
    <t xml:space="preserve">Проведения технического освидет. тр-ров </t>
  </si>
  <si>
    <t>088-0000963</t>
  </si>
  <si>
    <t>Замена разрядников на ОПН 10 кВ</t>
  </si>
  <si>
    <t>088-0000975</t>
  </si>
  <si>
    <t xml:space="preserve">Удаление зеленых насаждений в охранных зонах ВЛ 35-220 кВ </t>
  </si>
  <si>
    <t>082-0009101</t>
  </si>
  <si>
    <t>Антикорозийное покрытие опор ВЛ: ВЛ 0.4-220 кВ (ЮЭС),</t>
  </si>
  <si>
    <t>Антикоррозийное покрытие опор ВЛ</t>
  </si>
  <si>
    <t>0201020102</t>
  </si>
  <si>
    <t>Моск.обл.</t>
  </si>
  <si>
    <t>ЮЭС
Чистова Мария Борисовна (069-23-53)</t>
  </si>
  <si>
    <t>082-0009104</t>
  </si>
  <si>
    <t>Ремонт контура заземления ПС (ЮЭС)</t>
  </si>
  <si>
    <t>082-0009105</t>
  </si>
  <si>
    <t>Ремонт систем пожаротушения (ЮЭС)</t>
  </si>
  <si>
    <t>Ремонт оборудования</t>
  </si>
  <si>
    <t>082-0009106</t>
  </si>
  <si>
    <t>Ремонт оборудования ОРУ 35-220 кВ: электромагнитная блокировка (ЮЭС), освещение ПС, система вентиляции ПС.Ремонт аккумуляторных батарей, ремонт систем переменного тока (ЮЭС)</t>
  </si>
  <si>
    <t>Ремонт ОРУ 35-220 кВ</t>
  </si>
  <si>
    <t>082-0009108</t>
  </si>
  <si>
    <t xml:space="preserve">Выполнение работ по капитальному ремонту высокочастотного борудования телемеханики и связи: ВЧ посты (ЮЭС) </t>
  </si>
  <si>
    <t>082-0009123</t>
  </si>
  <si>
    <t>Ремонт грузоподъемных машин и механизмов (ЮЭС)</t>
  </si>
  <si>
    <t>082-0009124</t>
  </si>
  <si>
    <t xml:space="preserve"> Выполнение работ по ремонту автотранспорта для ЮЭС на 2016г. - филиал ОАО "МОЭСК"</t>
  </si>
  <si>
    <t>082-0009125</t>
  </si>
  <si>
    <t>Ремонт фундаментов оборудования,порталов, маслоприемников и кабельных каналов, покраска металлоконстр. ПС 35-220 кВ</t>
  </si>
  <si>
    <t>082-0009126</t>
  </si>
  <si>
    <t>Ремонт зданий ПС 35-220 кВ,ЗТП,РП,БКТП</t>
  </si>
  <si>
    <t>082-0009127</t>
  </si>
  <si>
    <t>Ремонт ограждений на ПС</t>
  </si>
  <si>
    <t>082-0009128</t>
  </si>
  <si>
    <t>Ремонт а/дорог и внутриплощадочных проездов в ПРЭС ,СтРЭС</t>
  </si>
  <si>
    <t>082-0009130</t>
  </si>
  <si>
    <t>Ремонт системы телемеханики ПС (ЮЭС)</t>
  </si>
  <si>
    <t xml:space="preserve">Выполнение работ по  ремонту  Бурильно-крановых машин (БКМ) </t>
  </si>
  <si>
    <t xml:space="preserve">40.10.5 </t>
  </si>
  <si>
    <t>45.25.6</t>
  </si>
  <si>
    <t xml:space="preserve">90.00.3 </t>
  </si>
  <si>
    <t>062-0008930</t>
  </si>
  <si>
    <t>ИА/ДКФ</t>
  </si>
  <si>
    <t>Услуги страхования (КАСКО)</t>
  </si>
  <si>
    <t xml:space="preserve">Страхование </t>
  </si>
  <si>
    <t>Программа страховой защиты 2016г.</t>
  </si>
  <si>
    <t xml:space="preserve">ПАО "МОЭСК" </t>
  </si>
  <si>
    <t>66/46</t>
  </si>
  <si>
    <t>Управление страхования
(Дементьева Елизавета Викторовна) 35-91</t>
  </si>
  <si>
    <t>ИА
Управление страхования
(Дементьева Елизавета Викторовна) 35-91</t>
  </si>
  <si>
    <t>062-0008931</t>
  </si>
  <si>
    <t>Услуги страхования (ОСАГО)</t>
  </si>
  <si>
    <t xml:space="preserve">Себестоимость </t>
  </si>
  <si>
    <t xml:space="preserve">На основании законодательства РФ и действующего договора страхования </t>
  </si>
  <si>
    <t>Страхование (ОСАГО)</t>
  </si>
  <si>
    <t>062-0008932</t>
  </si>
  <si>
    <t>Страхование НС</t>
  </si>
  <si>
    <t>062-0008934</t>
  </si>
  <si>
    <t xml:space="preserve">Страхование D&amp;O </t>
  </si>
  <si>
    <t>062-0008933</t>
  </si>
  <si>
    <t>Страхование ОПО</t>
  </si>
  <si>
    <t>062-0008935</t>
  </si>
  <si>
    <t>Консультационные услуги (Оценка имущества ПАО "МОЭСК" для целей страхования)</t>
  </si>
  <si>
    <t xml:space="preserve">На основании действующего договора страхования </t>
  </si>
  <si>
    <t>062-0008936</t>
  </si>
  <si>
    <t>Техническое обслуживание систем теплоснабжения, холодного и горячего водоснабжения, канализации, обслуживание электроприемников на объектах Северных электрических сетей 2016г.</t>
  </si>
  <si>
    <t>ЮЭС/СПиП ТОиР</t>
  </si>
  <si>
    <t>062-0008940</t>
  </si>
  <si>
    <t>Выполнение непредвиденных ремонтно-восстановительных работ  на оборудовании комплексов АСУ ТП  подстанций ПАО   «МОЭСК», производства ООО «АББ Силовые и Автоматизированные Системы»</t>
  </si>
  <si>
    <t>00169 Ремонт АСУ ТП</t>
  </si>
  <si>
    <t>Аварийно-востановительный ремонт</t>
  </si>
  <si>
    <t>062-0008942</t>
  </si>
  <si>
    <t>Выполнение непредвиденных ремонтно-восстановительных работ  на оборудовании комплексов АСУ ТП  подстанций ПАО   «МОЭСК», производства ООО «СИМЕНС»</t>
  </si>
  <si>
    <t>О201020102</t>
  </si>
  <si>
    <t>062-0008712</t>
  </si>
  <si>
    <t>74.20.36</t>
  </si>
  <si>
    <t>Выполнение комплекса землеустроительных работ по установлению границ охранных зон для объектов  электросетевого хозяйства ОАО "МОЭСК" по Москве и Московской области (ПС, ВЛ, КЛ), согласование их в органах Ростехнадзора и внесение сведений в ГКН для нужд ОАО "МОЭСК"</t>
  </si>
  <si>
    <t>Затраты на оформление прав на землю (межевание)</t>
  </si>
  <si>
    <t>смета</t>
  </si>
  <si>
    <t>Выполнение комплекса землеустроительных работ по установлению границ охранных зон для объектов  электросетевого хозяйства ПАО "МОЭСК" по Москве и Московской области (ПС, ВЛ, КЛ), согласование их в органах Ростехнадзора и внесение сведений в ГКН для нужд ПАО "МОЭСК"</t>
  </si>
  <si>
    <t>008 (796)</t>
  </si>
  <si>
    <t>км. (шт.)</t>
  </si>
  <si>
    <t>ИА
Управление имущественных отношений
Ким Максим Евгеньевич
(40-70)</t>
  </si>
  <si>
    <t>062-0008825</t>
  </si>
  <si>
    <t>ИА/ДРиСКАС</t>
  </si>
  <si>
    <t xml:space="preserve">72.20   </t>
  </si>
  <si>
    <t>Изготовление топографических планов масштаба М1:500 для ПАО "МОЭСК"</t>
  </si>
  <si>
    <t>ИА
Алборова Лариса Петровна (41-49)</t>
  </si>
  <si>
    <t>062-0008832</t>
  </si>
  <si>
    <t>Проектирование Корпоративной геоинформационной системы ПАО "МОЭСК" 1-й этап реализации</t>
  </si>
  <si>
    <t>062-0008836</t>
  </si>
  <si>
    <t>Приобретение лицензий для корпоративной ГИС  ОАО "МОЭСК"</t>
  </si>
  <si>
    <t>062-0008833</t>
  </si>
  <si>
    <t>Внедрение Корпоративной геоинформационной системы ПАО "МОЭСК" 1-й этап реализации</t>
  </si>
  <si>
    <t>062-0008835</t>
  </si>
  <si>
    <t>Выполнение работ по сбору и миграции исходных данных в корпоративную ГИС ПАО "МОЭСК" (Филиал ПАО «МОЭСК» - «МКС»: 8, 12, 17,19, 20 ,21, 25 районы)</t>
  </si>
  <si>
    <t>062-0008834</t>
  </si>
  <si>
    <t>Выполнение проектных работ по созданию Комплексной системы защиты информации КГИС ПАО "МОЭСК"</t>
  </si>
  <si>
    <t>062-0008837</t>
  </si>
  <si>
    <t>Выполнение работ по сбору и миграции исходных данных в корпоративную ГИС ПАО "МОЭСК" (Филиал ПАО «МОЭСК» - «Новая Москва»)</t>
  </si>
  <si>
    <t>062-0008838</t>
  </si>
  <si>
    <t>Выполнение работ по сбору и миграции исходных данных в корпоративную ГИС ПАО "МОЭСК" (Филиал ПАО «МОЭСК» - «ЮЭС»: Домодедовский РЭС)</t>
  </si>
  <si>
    <t>062-0008839</t>
  </si>
  <si>
    <t>Выполнение работ по сбору и миграции исходных данных в корпоративную ГИС ПАО "МОЭСК" (Филиал ПАО «МОЭСК» - «ЗЭС»: Можайский, Рузский, Лотошинский РЭС)</t>
  </si>
  <si>
    <t>062-0008854</t>
  </si>
  <si>
    <t>Энергоучет</t>
  </si>
  <si>
    <t>Разработка и внедрение Подсистем "Мобильные сервисы" и "Управление претензионно-исковой деятельностью по безучетному и бездоговорному потреблению"  в составе АИС "КИС Баланс" для нужд филиала "Энергоучет"</t>
  </si>
  <si>
    <t>062-0008855</t>
  </si>
  <si>
    <t>Работы по разработке и внедрению в составе АИС "КИС Баланс" подсистемы, реализующей функции "интеграционной шины" для организации регламентированного обмена данными по потребителям и точкам поставки электроэнергии  с системами АИС УТП, АСТУ и СУПА ПАО "МОЭСК"</t>
  </si>
  <si>
    <t>062-0008880</t>
  </si>
  <si>
    <t>Работы по интеграции в корпоративную систему учета электроэнергии АИИС КУЭ сетевых объектов, включаемых в состав ПАО "МОЭСК"</t>
  </si>
  <si>
    <t>062-0008896</t>
  </si>
  <si>
    <t>Лицензии на право использования модулей "Мобильные сервисы" и "Управление претензионно-исковой деятельностью по безучетному и бездоговорному потреблению" в составе специализированного ПО "Omni-UtilieS" для производственных нужд филиала "Энергоучет"</t>
  </si>
  <si>
    <t>062-0008897</t>
  </si>
  <si>
    <t>Расширение лицензии на прикладное программное обеспечение в составе ИВК верхнего уровня корпоративной системы учета электроэнергии</t>
  </si>
  <si>
    <t>062-0008857</t>
  </si>
  <si>
    <t>Приобретение прав использования программ для ЭВМ (лицензии) Primavera P6 Enterprise Project Portfolio Management, Primavera P6 Analytics, Business Intelligence Foundation Suite for Oracle Application для копоративной системы оперативного мониторинга и контроля инвестиционных проектов ОАО "МОЭСК  (подпроект "Копоративная система оперативного мониторинга и контроля инвестиционных проектов ОАО "МОЭСК")</t>
  </si>
  <si>
    <t>Приобретение программного обеспечения</t>
  </si>
  <si>
    <t>IT - услуги КС (УСИТ)</t>
  </si>
  <si>
    <t>062-0008860</t>
  </si>
  <si>
    <t>1-й этап внедрения копоративной системы оперативного мониторинга и контроля инвестиционных проектов ОАО "МОЭСК на платформе Oracle Primavera (подпроект "Копоративная система оперативного мониторинга и контроля инвестиционных проектов ОАО "МОЭСК")</t>
  </si>
  <si>
    <t>062-0008844</t>
  </si>
  <si>
    <t>Оказание услуг по сопровождению автоматизированной системы внутреннего контроля и аудита на 1 год</t>
  </si>
  <si>
    <t>062-0008846</t>
  </si>
  <si>
    <t>Оказание услуг по сопровождению автоматизированной системы управления мобильными бригадами на объектах электросетевой инфраструктуры ПАО "МОЭСК"</t>
  </si>
  <si>
    <t>062-0008881</t>
  </si>
  <si>
    <t>Услуги по сопровождению АРМ Генерального директора</t>
  </si>
  <si>
    <t>062-0008848</t>
  </si>
  <si>
    <t>Оказание услуг по сопровождению информационных систем на платформе 1С:Предприятие 8</t>
  </si>
  <si>
    <t>062-0008849</t>
  </si>
  <si>
    <t>Оказание услуг по сопровождению  системы поддержки подготовки технических условий на технологическое присоединение</t>
  </si>
  <si>
    <t>062-0008851</t>
  </si>
  <si>
    <t>Услуги по технической поддержке и приобретение программного обеспечения системы защиты мобильных устройств ПАО "МОЭСК"</t>
  </si>
  <si>
    <t>062-0008875</t>
  </si>
  <si>
    <t>Оказание услуг по сопровождение ПК "Аварийность"</t>
  </si>
  <si>
    <t>Сопровождение автоматизированных систем/подсистем,</t>
  </si>
  <si>
    <t>062-0008879</t>
  </si>
  <si>
    <t>Развитие автоматизированной системы сетевой отчетности (АССО), в т.ч. в части автоматизированной загрузки в АССО информации из существующих учётных и информационных систем ПАО "МОЭСК"</t>
  </si>
  <si>
    <t>062-0008887</t>
  </si>
  <si>
    <t>Внедрениe подсистемы защиты информации, составляющей коммерческую тайну или предназначенной для служебного пользования, обеспечение функционирования системы доверия и гарантий с применением квалифицированной электронной подписи и удостоверяющего центра ПАО «Россети» в АСУД ПАО «Россети» и ПАО "МОЭСК"</t>
  </si>
  <si>
    <t>062-0008870</t>
  </si>
  <si>
    <t>Обновление версии прикладного программного обеспечения АСУД до версии платформы EMC Documentum 7.2</t>
  </si>
  <si>
    <t>062-0008864</t>
  </si>
  <si>
    <t>Совершенствование механизма сквозного документооборота между ПАО «Россети» и ПАО "МОЭСК" в части перехода на функционал ожидания отклика при выполнении распределенных бизнес-процессов единого информационного пространства</t>
  </si>
  <si>
    <t>062-0008888</t>
  </si>
  <si>
    <t>Интеграция систем ServiceDesk ПАО "МОЭСК"</t>
  </si>
  <si>
    <t>062-0008865</t>
  </si>
  <si>
    <t>Приобретение ПО для проекта внедрения корпоративного домена, службы единого каталога, мониторинга в филиалах</t>
  </si>
  <si>
    <t>062-0008840</t>
  </si>
  <si>
    <t>Создание и внедрение системы потокового сканирования, распознования и верификации документации по технологическим присоединениям</t>
  </si>
  <si>
    <t>062-0008866</t>
  </si>
  <si>
    <t>Приобретение программного обеспечения для потокового сканирования, распознования и верификации документации по технологическим присоединениям</t>
  </si>
  <si>
    <t>062-0008841</t>
  </si>
  <si>
    <t>Внедрение информационного портала корпоративного управления</t>
  </si>
  <si>
    <t>062-0008843</t>
  </si>
  <si>
    <t>Разработка раздела филиала Энергоучет для портала технологического присоединения</t>
  </si>
  <si>
    <t>062-0008863</t>
  </si>
  <si>
    <t>Внедрение технологии управления лицензиями на программное обеспечение</t>
  </si>
  <si>
    <t>062-0008871</t>
  </si>
  <si>
    <t>Создание программы обеспечения непрерывности бизнеса для процесса технологического присоединения</t>
  </si>
  <si>
    <t>062-0008883</t>
  </si>
  <si>
    <t>Оказание услуг по технической поддержке программного обеспечения Veritas</t>
  </si>
  <si>
    <t>062-0008862</t>
  </si>
  <si>
    <t>Оказание услуг по технической поддержке и приобретению неисключительных прав на программное обеспечение Smeta.ru для ПАО «МОЭСК»</t>
  </si>
  <si>
    <t>IT - услуги КС (УРЭИТ)</t>
  </si>
  <si>
    <t>062-0008868</t>
  </si>
  <si>
    <t>Приобретение лицензий "Автоматизированная Система Управленческого Документооборота (АСУД) ОАО "ФСК ЕЭС"</t>
  </si>
  <si>
    <t>062-0008886</t>
  </si>
  <si>
    <t>Услуги по доработке отчетности АСУД</t>
  </si>
  <si>
    <t>062-0008876</t>
  </si>
  <si>
    <t>Выполнение работ по разработке и внедрению информационно-аналитической системы экологического менеджмента в ПАО «МОЭСК»</t>
  </si>
  <si>
    <t>062-0008878</t>
  </si>
  <si>
    <t>Создание автоматизированной информационной системы учета аффилированных лиц компании, включая передачу неисключительных прав на программное обеспечение</t>
  </si>
  <si>
    <t>062-0008894</t>
  </si>
  <si>
    <t>Продление неисключительных прав и технической поддержки CAD-системы</t>
  </si>
  <si>
    <t>062-0008853</t>
  </si>
  <si>
    <t>Создание системы защиты баз данных и передача неисключительных прав</t>
  </si>
  <si>
    <t>062-0008852</t>
  </si>
  <si>
    <t>Приобретение программного обеспечения MaxPatrol для ОАО «МОЭСК» в 2016 году</t>
  </si>
  <si>
    <t>062-0008873</t>
  </si>
  <si>
    <t>Техническая поддержка для ПО комплексной системы защиты от утечки конфиденциальной информации и персональных данных (DLP) и приобретение дополнительных лицензий</t>
  </si>
  <si>
    <t>062-0008890</t>
  </si>
  <si>
    <t>Оказание услуг удостоверяющего центра по выдаче и поддержке сертификатов электронной подписи</t>
  </si>
  <si>
    <t>062-0008893</t>
  </si>
  <si>
    <t>Разработка технического задания на создание в составе АИС "КИС Баланс" подсистемы, реализующей функции "интеграционной шины" для организации регламентированного обмена данными по потребителям и точкам поставки электроэнергии  с системами АИС УТП, АСТУ и СУПА ПАО "МОЭСК"</t>
  </si>
  <si>
    <t>062-0008913</t>
  </si>
  <si>
    <t>Лицензии на право использования специализированного программного комплекса "РТП 3" для производственных нужд филиала "Энергоучет"</t>
  </si>
  <si>
    <t>062-0008914</t>
  </si>
  <si>
    <t>Оказание услуг по поддержанию в актуальном состоянии расчетной модели электрической сети ПАО «МОЭСК» для выполнения расчетов электрических режимов и токов короткого замыкания</t>
  </si>
  <si>
    <t>062-0008847</t>
  </si>
  <si>
    <t>Выполнение работ по созданию  программного комплекса "Единая интеграционная шина данных" для общекорпоративной сети данных с сертификацией ФСТЭК</t>
  </si>
  <si>
    <t>062-0008872</t>
  </si>
  <si>
    <t>Создание мобильного приложения взаимодействия с клиентами для филиалов ПАО "МОЭСК"</t>
  </si>
  <si>
    <t>062-0008867</t>
  </si>
  <si>
    <t>Выкуп лицензий Microsoft в связи с истечением срока действия корпоративного договора Microsoft  EAS</t>
  </si>
  <si>
    <t>062-0008891</t>
  </si>
  <si>
    <t>Подписка для лицензионного программного обеспечения доставки приложений</t>
  </si>
  <si>
    <t>062-0008895</t>
  </si>
  <si>
    <t>Приобретение неисключительных прав на программное обеспечение SUSE и технической поддержки вендора на программное обеспечение Red Hat EL</t>
  </si>
  <si>
    <t>062-0008918</t>
  </si>
  <si>
    <t>Техническая поддержка системы дистанционного обучения на базе ПО WebTutor и выполнение работ  по доработке документооборота системы WebSoft под требования ПАО «МОЭСК»</t>
  </si>
  <si>
    <t>062-0008919</t>
  </si>
  <si>
    <t>Приобретение  программного комплекса  обучения  персонала ОДС сетевой тренажер оперативных переключений TWR-12 с неограниченной системной поддержкой и обновлением 50 тренировками и мнемосхемами  ПАО «МОЭСК»</t>
  </si>
  <si>
    <t>062-0008920</t>
  </si>
  <si>
    <t>Сопровождение программного комплекса и расчетных моделей РТП 3</t>
  </si>
  <si>
    <t>062-0008884</t>
  </si>
  <si>
    <t>Оказание услуг по сопровождению  системы ServiceDesk ПАО "МОЭСК"</t>
  </si>
  <si>
    <t>062-0008944</t>
  </si>
  <si>
    <t>Услуги по интернациональной технической поддержке и приобретение прав на программное обеспечение</t>
  </si>
  <si>
    <t>062-0008943</t>
  </si>
  <si>
    <t>Выполнение работ по созданию разделов филиалов на портале технологического присоединения ПАО "МОЭСК"</t>
  </si>
  <si>
    <t>Создание Системы контроля и управления доступом в ИТ системы ОАО «МОЭСК» и передача неисключительных прав</t>
  </si>
  <si>
    <t>038-0000646</t>
  </si>
  <si>
    <t>038-0000647</t>
  </si>
  <si>
    <t>038-0000657</t>
  </si>
  <si>
    <t>038-0000658</t>
  </si>
  <si>
    <t>038-0000659</t>
  </si>
  <si>
    <t>038-0000662</t>
  </si>
  <si>
    <t>План закупки ПАО "МОЭСК" на 2016 год по операционной деятельности</t>
  </si>
  <si>
    <t>кредиты</t>
  </si>
  <si>
    <t>Материалы</t>
  </si>
  <si>
    <t>082-0009492</t>
  </si>
  <si>
    <t>083-0007517</t>
  </si>
  <si>
    <t>ЗЭС/Служба планирования и подготовки ТО и Р</t>
  </si>
  <si>
    <t>00125. Ремонт СДТУ</t>
  </si>
  <si>
    <t xml:space="preserve">Ремонт  </t>
  </si>
  <si>
    <t>ЗЭС
(Аносов Николай Алексеевич
Сизов Алексей Владимирович - 0-058-22-28)</t>
  </si>
  <si>
    <t>АСТУиТМ</t>
  </si>
  <si>
    <t>083-0008053</t>
  </si>
  <si>
    <t>083-0007518</t>
  </si>
  <si>
    <t>Выполнение неотложных и аварийно-восстановительнх работ по ремонту телемеханики на ПС 35-220кВ ЗЭС в 2016гбъектах ЗЭС в 2016г</t>
  </si>
  <si>
    <t>083-0007887</t>
  </si>
  <si>
    <t>Выполнение неотложных и аварийно-восстановительнх работ по ремонту телемеханики на ПС 6-10кВ ЗЭС в 2016г</t>
  </si>
  <si>
    <t>083-0007519</t>
  </si>
  <si>
    <t>Ремонт УРЗА на объектах распределительных сетей</t>
  </si>
  <si>
    <t>00126. Ремонт РЗА</t>
  </si>
  <si>
    <t>РЗА</t>
  </si>
  <si>
    <t>САиСМ</t>
  </si>
  <si>
    <t>083-0007511</t>
  </si>
  <si>
    <t>Ремонт строительной части зданий и сооружений Наро-Фоминского, Истринского, Успенского РЭС в 2016г.</t>
  </si>
  <si>
    <t>00133. Ремонт зданий и сооружений.</t>
  </si>
  <si>
    <t>СЭЗиС</t>
  </si>
  <si>
    <t>083-0007512</t>
  </si>
  <si>
    <t>Ремонт строительной части зданий и сооружений Одинцовского РЭС в 2016г.</t>
  </si>
  <si>
    <t>083-0007513</t>
  </si>
  <si>
    <t>Ремонт строительной части зданий и сооружений Можайского, Рузского, Волоколамского, Шаховского, Лотошинского РЭС в 2016г.</t>
  </si>
  <si>
    <t>ЛЭП</t>
  </si>
  <si>
    <t>083-0007900</t>
  </si>
  <si>
    <t>Выполнение работ по окраске опор ВЛ 35-220кВ в 2016-2018г.</t>
  </si>
  <si>
    <t>00106. Антикоррозийное покрытие опор 35-220 кВ</t>
  </si>
  <si>
    <t>083-0007907</t>
  </si>
  <si>
    <t>Проведение сервисного обслуживания и повышения надежности элегазового оборудования на ПС ЗЭС в 2016г</t>
  </si>
  <si>
    <t>00206. Сервисное обслуживание элегазового оборудования</t>
  </si>
  <si>
    <t>083-0007909</t>
  </si>
  <si>
    <t>Обработка кабелей огнезащитным составом</t>
  </si>
  <si>
    <t>00253. Огнезащитное покрытие электрических кабелей</t>
  </si>
  <si>
    <t>083-0007908</t>
  </si>
  <si>
    <t>Изготовление табличек с диспетчерскими наименованиями в ОРУ ПС 35-220 кВ и знаков нумерации, фазировки устанавливаемые на ВЛ 35-220 кВ</t>
  </si>
  <si>
    <t>00343. Техническое обслуживание оборудования</t>
  </si>
  <si>
    <t>083-0007921</t>
  </si>
  <si>
    <t>Работы по регламентному содержанию территорий ПС и участков в 2016-2017г.</t>
  </si>
  <si>
    <t>00205. Обслуживание территории подстанций</t>
  </si>
  <si>
    <t>083-0007914</t>
  </si>
  <si>
    <t>Техничесое обслуживание кондиционеров и вентиляционных систем в 2016-2017г.</t>
  </si>
  <si>
    <t>00215. Техническое обслуживание  кондиционеров</t>
  </si>
  <si>
    <t>ОТ</t>
  </si>
  <si>
    <t>083-0007910</t>
  </si>
  <si>
    <t>Техническое освидетельствование силовых трансформаторов  в 2016г</t>
  </si>
  <si>
    <t>00231. Техническое освидет. силовых тр-ров 35-220 кВ</t>
  </si>
  <si>
    <t>СИЗПИ</t>
  </si>
  <si>
    <t>083-0007911</t>
  </si>
  <si>
    <t>Техническое освидетельствование ВЛ 35-220 кВ Западных электрических сетей в 2016г.</t>
  </si>
  <si>
    <t>00228. Техническое освидетельствование ВЛ 35-220 кВ</t>
  </si>
  <si>
    <t>083-0007912</t>
  </si>
  <si>
    <t>Обследование ВЛ с применением воздушного лазерного сканирования</t>
  </si>
  <si>
    <t>00002. Услуги</t>
  </si>
  <si>
    <t>083-0007922</t>
  </si>
  <si>
    <t>Техническое освидетельствование и паспортизация зданий и сооружений Западных электрических сетей в 2016г.</t>
  </si>
  <si>
    <t>00264. Опред-е техн.сост-я строит.констр-ий зд-й и соор.</t>
  </si>
  <si>
    <t>083-0007915</t>
  </si>
  <si>
    <t>Техническое обслуживание тепловых пунктов электрокотельных. Подготовка к ОЗП инженерных трасс (отопление) в 2016г</t>
  </si>
  <si>
    <t>083-0007918</t>
  </si>
  <si>
    <t>ЗЭС/УМ</t>
  </si>
  <si>
    <t>Замена щитовых приборов (СМ) в 2016г</t>
  </si>
  <si>
    <t>00055. Замена щитовых приборов</t>
  </si>
  <si>
    <t>083-0007919</t>
  </si>
  <si>
    <t>Метрологическое обеспечение СИ</t>
  </si>
  <si>
    <t>00057. Поверка средств измерений</t>
  </si>
  <si>
    <t>СПБ</t>
  </si>
  <si>
    <t>Огнезащита металлических и деревянных конструкций в 2016г</t>
  </si>
  <si>
    <t>00255. Огнезащитная обработка деревянных конструкций зданий и сооружений</t>
  </si>
  <si>
    <t>083-0007966</t>
  </si>
  <si>
    <t>Техническое обслуживание оборудования цифровых СП</t>
  </si>
  <si>
    <t>00098. ТО СДТУ</t>
  </si>
  <si>
    <t>083-0007967</t>
  </si>
  <si>
    <t>Техническое обслуживание оборудования диспетчерской связи</t>
  </si>
  <si>
    <t>083-0007968</t>
  </si>
  <si>
    <t>Техническое обслуживание оборудования производственной связи</t>
  </si>
  <si>
    <t>083-0007969</t>
  </si>
  <si>
    <t>Техническое обслуживание ИБП</t>
  </si>
  <si>
    <t>083-0007902</t>
  </si>
  <si>
    <t>Техническое обслуживание отечественного автотранспорта в 2016г</t>
  </si>
  <si>
    <t>00190. Техническое обслуживание легковых автомобилей</t>
  </si>
  <si>
    <t>083-0007903</t>
  </si>
  <si>
    <t>Техническое обслуживание импортного автотранспорта в 2016г</t>
  </si>
  <si>
    <t>083-0007904</t>
  </si>
  <si>
    <t>Техническое обслуживание передвижных электростанций (ДГУ) в 2016г</t>
  </si>
  <si>
    <t>083-0007905</t>
  </si>
  <si>
    <t>Услуги по мойке автотранспорта в 2016г.</t>
  </si>
  <si>
    <t>083-0007906</t>
  </si>
  <si>
    <t>Тех.обслуживание  тракторов JCB</t>
  </si>
  <si>
    <t>00191. ТО грузовых а/м  (гарант., послегарант. ремонт)</t>
  </si>
  <si>
    <t>083-0007920</t>
  </si>
  <si>
    <t>Содержание и уборка помещений</t>
  </si>
  <si>
    <t>00248. Уборка помещений</t>
  </si>
  <si>
    <t>083-0007913</t>
  </si>
  <si>
    <t>Техническое обслуживание парка аккумуляторных батарей, зарядных устройств аккумуляторных батарей</t>
  </si>
  <si>
    <t>00203. ТО аккумуляторных батарей и зарядных устр-в к ним</t>
  </si>
  <si>
    <t>Торги и заключение договора централизованно в ИА (заголовочный лот 062-0008748)
СДТУ</t>
  </si>
  <si>
    <t>Торги и заключение договора централизованно в ИА (заголовочный лот 062-0008747)
СДТУ</t>
  </si>
  <si>
    <t>Справочно к лоту 062-0008942</t>
  </si>
  <si>
    <t>Справочно к лоту 062-0008748</t>
  </si>
  <si>
    <t>Справочно к лоту 062-0008749</t>
  </si>
  <si>
    <t>Справочно к лоту 062-0008750</t>
  </si>
  <si>
    <t>Справочно к лоту 062-0008747</t>
  </si>
  <si>
    <t>062-0008926</t>
  </si>
  <si>
    <t>ИА / УАТиСМ</t>
  </si>
  <si>
    <t>Перевозка сотрудников Исполнительного аппарата ПАО "МОЭСК"</t>
  </si>
  <si>
    <t>услуги транспорта</t>
  </si>
  <si>
    <t>Договора предыдущего периода. Калькуляция</t>
  </si>
  <si>
    <t>ед.</t>
  </si>
  <si>
    <t>46, 45</t>
  </si>
  <si>
    <t>Московская обл. / Москва</t>
  </si>
  <si>
    <t>062-0008927</t>
  </si>
  <si>
    <t>Перевозка сотрудников Исполнительного аппарата ПАО "МОЭСК" автобусами</t>
  </si>
  <si>
    <t>062-0008947</t>
  </si>
  <si>
    <t>Техническое обслуживание и соправождение "Системы мониторинга транспортных средств ПАО "МОЭСК"</t>
  </si>
  <si>
    <t>прочие информационные услуги</t>
  </si>
  <si>
    <t xml:space="preserve">ТО и сопровождение СМТС ТС </t>
  </si>
  <si>
    <t>ИА
Широтов Владимир Юрьевич
(47-85)</t>
  </si>
  <si>
    <t>Выполнение неотложных и аварийно-восстановительных работ по ремонту кровли,  окон, отмосток,  фасадов, ограждений, инженерных сетей,  сооружений,  строительной части зданий для нужд ВЭС в  2016-2017гг (с целью заключения рамочного договора)</t>
  </si>
  <si>
    <t>082-0009622</t>
  </si>
  <si>
    <t>Техническое освидетельствование:  ВЛ 0,4-220 кВ , ПС 35-220 кВ, оборудования СДТУ и телемеханики в 2016 г.</t>
  </si>
  <si>
    <t>020102020401</t>
  </si>
  <si>
    <t>ЮЭС
Мыльникова Анастасия Дмитриевна (47-53)
Чистова Мария Борисовна (069-23-53)</t>
  </si>
  <si>
    <t>082-0009626</t>
  </si>
  <si>
    <t>Замер: удельного сопротивления грунта, сопротивления заземления опор, наведенного напряжения на ВЛ 35-220 кВ
  в 2016 (ЮЭС) - филиал ПАО "МОЭСК"</t>
  </si>
  <si>
    <t>082-0009621</t>
  </si>
  <si>
    <t>Оказание услуг по воздушному лазерному сканированию и фотосъемке ВЛ 35-220 кВ для нужд филиалов ОАО «МОЭСК» в 2016 г.</t>
  </si>
  <si>
    <t>Техническое освидетельствование ВЛ-35-220 кВ</t>
  </si>
  <si>
    <t>082-0009498</t>
  </si>
  <si>
    <t>Техническое обслуживание инженерных сетей: система вентиляции, обслуживание и ревизия щитов собственных нужд (ЩСН) (ЮЭС)</t>
  </si>
  <si>
    <t>082-0009499</t>
  </si>
  <si>
    <t xml:space="preserve">Обработка территории средствами против растительности. Промывка гравийной засыпки маслоприемников с восстановлением гравийной засыпки. Промывка систем охлаждения ПС ЮЭС в 2016г. </t>
  </si>
  <si>
    <t>082-0009625</t>
  </si>
  <si>
    <t xml:space="preserve">Проведение технического обслуживания  компрессоров 
на ПС №2 «Красково» филиала  ЮЭС в 2016г.
</t>
  </si>
  <si>
    <t>082-0009496</t>
  </si>
  <si>
    <t>Техническое обслуживание аккумуляторных батарей, зарядных устройств аккумулят. Батарей, оборудования системы оперативного постоянного тока. Техническое обслуживание БСК. Диагностика работы ЭЭМБ на ПС. Тех. обслуж. освещения на ПС. Тех. обслуживание освещения ОРУ в 2016г.</t>
  </si>
  <si>
    <t>082-0009624</t>
  </si>
  <si>
    <t>Техническое обслуживание приводов переключающих устройств РПН (ЮЭС)</t>
  </si>
  <si>
    <t>082-0009623</t>
  </si>
  <si>
    <t>Сервисное обслуживание элегазового оборудования для нужд филиала ЮЭС ПАО «МОЭСК» в 2016 году.</t>
  </si>
  <si>
    <t>082-0009468</t>
  </si>
  <si>
    <t xml:space="preserve">Техническое освидетельствование силовых 
трансформаторов 35-220 кВ (ЮЭС) на 2016год.
</t>
  </si>
  <si>
    <t>Техническое освидетельствование силовых трансформаторов</t>
  </si>
  <si>
    <t>Провед ан-за электролита работающих аккум. бат.</t>
  </si>
  <si>
    <t>082-0009464</t>
  </si>
  <si>
    <t xml:space="preserve">Комплексная диагностика заземляющих устройств с учётом ЭМС 
в  2016 г. 
</t>
  </si>
  <si>
    <t>Комплексн.диагн-ка заземл.устр-в (с учетом ЭМС)</t>
  </si>
  <si>
    <t>082-0009467</t>
  </si>
  <si>
    <t>Проведение  анализа электролита из работающих аккумуляторных батарей (ЮЭС) 2016г</t>
  </si>
  <si>
    <t>082-0009465</t>
  </si>
  <si>
    <t xml:space="preserve">Проведение хроматографического анализа газов,                                                                растворенных в трансформаторном масле и определение 
фурановых производных на основе ХАРГ в 2016г. (ЮЭС).
</t>
  </si>
  <si>
    <t>082-0009462</t>
  </si>
  <si>
    <t>Определение технического состояния строительных конструкций зданий и сооружений; разработка технической документации: паспортизация зданий и сооружений (ЮЭС) 2016г.</t>
  </si>
  <si>
    <t>Техническое обслуживание зданий и сооружений</t>
  </si>
  <si>
    <t>082-0009459</t>
  </si>
  <si>
    <t>Техническое обслуживание систем ХВ, ГВ, канализации, обслуживание электроприемников на объектах.(ЮЭС) 2016г.</t>
  </si>
  <si>
    <t>082-0009458</t>
  </si>
  <si>
    <t>Техническое обслуживание систем кондиционирования воздуха в ЮЭС</t>
  </si>
  <si>
    <t>082-0009549</t>
  </si>
  <si>
    <t xml:space="preserve">Оказание услуг по поверке и калибровке средств измерений, 
Южных электрических сетей – филиала ОАО «МОЭСК» в 2016г.
</t>
  </si>
  <si>
    <t>082-0009548</t>
  </si>
  <si>
    <t xml:space="preserve">Т.О._Замена стрелочных электроизмерительных приборов на цифровые на подстанциях
Южных электрических сетей – филиале ОАО «МОЭСК» 2016г.
</t>
  </si>
  <si>
    <t>Замена электроизмерительных приборов</t>
  </si>
  <si>
    <t>082-0009494</t>
  </si>
  <si>
    <t>Проведение работ по техническому обслуживанию и текущему ре-монту (ТО и ТР) дизельных генераторных установок(ДГУ), находящихся на балансе ЮЭС филиала ПАО «МОЭСК» в 2016 г.</t>
  </si>
  <si>
    <t>082-0009493</t>
  </si>
  <si>
    <t>082-0009495</t>
  </si>
  <si>
    <t>Т.О. транспортных ср-в отечест. произ-ва, наход-ся на балансе ЮЭС в 2016 г.</t>
  </si>
  <si>
    <t>Выполнение работ по техническому обслуживанию зданий, инженерных сетей  ЦЭС</t>
  </si>
  <si>
    <t>062-0008937</t>
  </si>
  <si>
    <t>Выполнение работ по техническому обслуживанию тракторной техники для Южных электрических сетей на 2016г.</t>
  </si>
  <si>
    <t>СЭС
(Бармашов Анатолий Иванович)
0-067-0-55</t>
  </si>
  <si>
    <t>ЦЭС
Вейцман Вадим Владимирович 8 (495) 122-28-02 (# 28-02)
0-075-28-02</t>
  </si>
  <si>
    <t>Услуги по реагированию на сигнал "тревога" и техническое обслуживание КТС на 2016-2019 гг.</t>
  </si>
  <si>
    <t>В соотв. с ТЗ</t>
  </si>
  <si>
    <t>Выполнение работ по антикоррозийному покрытию опор ВЛ 35-110кВ в 2016-2018г.г.</t>
  </si>
  <si>
    <t xml:space="preserve">т </t>
  </si>
  <si>
    <t>ВЭС
Скворцов Алексей Александрович</t>
  </si>
  <si>
    <t>062-0008966</t>
  </si>
  <si>
    <t>ИА/Департамент правового обеспечения</t>
  </si>
  <si>
    <t>Открытые конкурентные переговоры без предварительного квалификационного отбора на право заключения рамочных соглашений на оказание юридических и консультационных услуг для нужд ПАО «МОЭСК»</t>
  </si>
  <si>
    <t>3.0201050504</t>
  </si>
  <si>
    <t>Рамочник, без цены</t>
  </si>
  <si>
    <t>рамочное соглашение на оказание юридических и консультационных услуг для нужд ПАО «МОЭСК»</t>
  </si>
  <si>
    <t>Апаева Мария Александровна
(23-17)</t>
  </si>
  <si>
    <t>082-0009518</t>
  </si>
  <si>
    <t>32.30.9</t>
  </si>
  <si>
    <t>Выполнение работ потехническому обслуживанию видеосистемы на РДП (ЮЭС) в 2016-17г.</t>
  </si>
  <si>
    <t>город Подольск</t>
  </si>
  <si>
    <t>ЮЭС
Сорокина Наталья Владимировна (069-23-97)</t>
  </si>
  <si>
    <t>Выполнение работ по техническому обслуживанию видеосистемы на РДП (ЮЭС) в 2016-17г.</t>
  </si>
  <si>
    <t>088-0000978</t>
  </si>
  <si>
    <t>Новая Москва/сектор промышленной безопасности</t>
  </si>
  <si>
    <t>29.1</t>
  </si>
  <si>
    <t>Проведение технического обслуживания подъемных сооружений</t>
  </si>
  <si>
    <t>Противопожарное обслуживание промбезопасность</t>
  </si>
  <si>
    <t>городской округ Троицк</t>
  </si>
  <si>
    <t>НМ, Сектор промышленной безопасности, Страхов М.В.., 8 (903) 256-64-25</t>
  </si>
  <si>
    <t>Исаев Михаил Владимирович
8-495-841-79-03</t>
  </si>
  <si>
    <t>088-0000994</t>
  </si>
  <si>
    <t>Обслуживание систем пожаротушения</t>
  </si>
  <si>
    <t>НМ, Сектор промышленной безопасности, Исаев  М.В.., 8 (905) 738-22-30</t>
  </si>
  <si>
    <t>088-0000993</t>
  </si>
  <si>
    <t>Обслуживание им восстановление работоспособности систем пожарной сигнализации на ПС</t>
  </si>
  <si>
    <t>088-0000987</t>
  </si>
  <si>
    <t xml:space="preserve">Услуги по комплексной уборке служебных, производственных помещений и территорий Северных электрических сетей </t>
  </si>
  <si>
    <t>Новая Москва/сектор охраны окружающей среды</t>
  </si>
  <si>
    <t>Разработка и согласование природоохранной документации</t>
  </si>
  <si>
    <t>НМ, Сектор охраны окружающей среды, Смирнова С.А., 8(495)841-78-40</t>
  </si>
  <si>
    <t>Меленцова Ольга Игоревна 
(51-20)</t>
  </si>
  <si>
    <t>45359000000</t>
  </si>
  <si>
    <t>088-0000973</t>
  </si>
  <si>
    <t>НМ/УМиККЭ</t>
  </si>
  <si>
    <t>Оказание услуг по поверке и калибровке средств измерений филиала "Новая Москва"</t>
  </si>
  <si>
    <t>поверка и калибровкасредств измерений</t>
  </si>
  <si>
    <t>088-0000974</t>
  </si>
  <si>
    <t>Замена стрелочных электроизмерительных приборов на цифровые на ПС филиала "Новая Москва"</t>
  </si>
  <si>
    <t>Замена щитовых измерительных приборов</t>
  </si>
  <si>
    <t>Уборка административных помещений и прилегающих территорий</t>
  </si>
  <si>
    <t>кв метр</t>
  </si>
  <si>
    <t>Южный</t>
  </si>
  <si>
    <t>№ п/п</t>
  </si>
  <si>
    <t>Способ закупки</t>
  </si>
  <si>
    <t>% от суммы</t>
  </si>
  <si>
    <t>Количество закупок</t>
  </si>
  <si>
    <t>% от количества</t>
  </si>
  <si>
    <r>
      <t xml:space="preserve">Всего (объем закупок)
</t>
    </r>
    <r>
      <rPr>
        <sz val="10"/>
        <rFont val="Times New Roman"/>
        <family val="1"/>
        <charset val="204"/>
      </rPr>
      <t>в том числе:</t>
    </r>
  </si>
  <si>
    <t>ОК</t>
  </si>
  <si>
    <t>ОА</t>
  </si>
  <si>
    <t>ОЗП</t>
  </si>
  <si>
    <t>ЗК</t>
  </si>
  <si>
    <t>ЗЗП</t>
  </si>
  <si>
    <t>ОЗЦ</t>
  </si>
  <si>
    <t>ЗЗЦ</t>
  </si>
  <si>
    <t>ЕИ</t>
  </si>
  <si>
    <t>ОКП</t>
  </si>
  <si>
    <t>ЗКП</t>
  </si>
  <si>
    <t>С использованием ЭТП</t>
  </si>
  <si>
    <t>Открытых процедур</t>
  </si>
  <si>
    <t>Код ВД</t>
  </si>
  <si>
    <t>Вид деятельности</t>
  </si>
  <si>
    <t>Новое строительство и расширение электросетевых объектов</t>
  </si>
  <si>
    <t>Реконструкция и техническое перевооружение  электросетевых объектов</t>
  </si>
  <si>
    <t>Энергоремонтное (ремонтное) производство,  техническое обслуживание</t>
  </si>
  <si>
    <t>Услуги оценщиков</t>
  </si>
  <si>
    <t>Кроме того</t>
  </si>
  <si>
    <t>Условно-постоянные закупки</t>
  </si>
  <si>
    <t>Блок главного бухгалтера</t>
  </si>
  <si>
    <t>Блок главного инженера</t>
  </si>
  <si>
    <t>Блок по технологическому присоединению и развитию услуг</t>
  </si>
  <si>
    <t>Блок по правовым вопросам</t>
  </si>
  <si>
    <t>Блок по связям с общественностью</t>
  </si>
  <si>
    <t>ТО и ремонт легковых автомобилей</t>
  </si>
  <si>
    <t>088-0001007</t>
  </si>
  <si>
    <t>Запрос цен по результатам открытых конкурентных переговоров</t>
  </si>
  <si>
    <t>План закупки ОАО "МОЭСК" 2016 года по способам закупок и видам деятельности</t>
  </si>
  <si>
    <t>Ремонт ЗРУ: работы по ремонту РУ 6-10кВ с оснащением ПС 35-220кВ ОПН 6-10кВ</t>
  </si>
  <si>
    <t>088-0000988</t>
  </si>
  <si>
    <t>НМ/САТиСМ</t>
  </si>
  <si>
    <t>ТО автотранспорта в 2016 году для нужд филиала "Новая Москва"</t>
  </si>
  <si>
    <t>О20102020401</t>
  </si>
  <si>
    <t>услуги производственного характера</t>
  </si>
  <si>
    <t>НМ
(Малышев Михаил Николаевич)
9661375610</t>
  </si>
  <si>
    <t>Поставка</t>
  </si>
  <si>
    <t>ЗЭС/АСТУиТМ</t>
  </si>
  <si>
    <t>Справочно к лоту062-0008940</t>
  </si>
  <si>
    <t>Выполнение неотложных ремонтно-восстановительных работ на оборудовании комплексов АСУ ТП подстанций ПАО "МОЭСК", производства ООО "АББ Силовые и Автоматизированные Системы" на объектах ЗЭС в 2016 г.</t>
  </si>
  <si>
    <t>Неотложные ремонтно-восстановительные работы</t>
  </si>
  <si>
    <t>Выполнение неотложных ремонтно-восстановительных работ на оборудовании комплексов АСУ ТП подстанций ПАО "МОЭСК", производства ООО "АББ Силовые и Автоматизированные Системы" на объектах ВЭС в 2016 г.</t>
  </si>
  <si>
    <t>082-0009610</t>
  </si>
  <si>
    <t>Выполнение неотложных ремонтно-восстановительных работ на оборудовании комплексов АСУ ТП подстанций ПАО "МОЭСК", производства ООО "АББ Силовые и Автоматизированные Системы" на объектах ЮЭС в 2016 г.</t>
  </si>
  <si>
    <t>081-0007850</t>
  </si>
  <si>
    <t>Выполнение неотложных ремонтно-восстановительных работ на оборудовании комплексов АСУ ТП подстанций ПАО "МОЭСК", производства ООО "АББ Силовые и Автоматизированные Системы" на объектах СЭС в 2016 г.</t>
  </si>
  <si>
    <t>ЦЭС/АСТУ</t>
  </si>
  <si>
    <t>Выполнение неотложных ремонтно-восстановительных работ на оборудовании комплексов АСУ ТП подстанций ПАО "МОЭСК", производства ООО "АББ Силовые и Автоматизированные Системы" на объектах ЦЭС в 2016 г.</t>
  </si>
  <si>
    <t>Справочно к лоту 628940</t>
  </si>
  <si>
    <t>Выполнение неотложных ремонтно-восстановительных работ  на оборудовании комплексов АСУ ТП  подстанций ПАО   «МОЭСК», производства ООО «СИМЕНС» на объектах ЗЭС в 2016 году</t>
  </si>
  <si>
    <t>Выполнение неотложных ремонтно-восстановительных работ  на оборудовании комплексов АСУ ТП  подстанций ПАО   «МОЭСК», производства ООО «СИМЕНС» на объектах ВЭС в 2016 году</t>
  </si>
  <si>
    <t>081-0007851</t>
  </si>
  <si>
    <t>Выполнение неотложных ремонтно-восстановительных работ  на оборудовании комплексов АСУ ТП  подстанций ПАО   «МОЭСК», производства ООО «СИМЕНС» на объектах СЭС в 2016 году</t>
  </si>
  <si>
    <t>064-0001671</t>
  </si>
  <si>
    <t>Выполнение неотложных ремонтно-восстановительных работ  на оборудовании комплексов АСУ ТП  подстанций ПАО   «МОЭСК», производства ООО «СИМЕНС» на объектах ЦЭС в 2016 году</t>
  </si>
  <si>
    <t>СЭС/АСТУ</t>
  </si>
  <si>
    <t>33.31</t>
  </si>
  <si>
    <t>Техническое обслуживание устройств телемеханики в сети 6-10 кВ в РЭС СЭС на 2016 год</t>
  </si>
  <si>
    <t>201  Техническое обслуживание комплексов телемеханики</t>
  </si>
  <si>
    <t>0201050102</t>
  </si>
  <si>
    <t>40.10.44</t>
  </si>
  <si>
    <t>На оказание услуг по комплексному эксплуатационно-техническому обслуживанию оборудования, инженерных  систем и коммуникаций зданий ЮЭС - филиала ПАО "МОЭСК" на 2016 г.</t>
  </si>
  <si>
    <t>искл</t>
  </si>
  <si>
    <t>Закупка только среди МСП (да/нет/искл)</t>
  </si>
  <si>
    <t xml:space="preserve">Оценка объектов электросетевого хозяйства (ЗЦ по ОКП, среди рамочников, выбранных ранее) </t>
  </si>
  <si>
    <t>Сумма
без НДС (тыс.руб.)</t>
  </si>
  <si>
    <t>ЗЦ по ОКП</t>
  </si>
  <si>
    <t>062-0008814</t>
  </si>
  <si>
    <t xml:space="preserve">45.21.6 
</t>
  </si>
  <si>
    <t xml:space="preserve">4521123
</t>
  </si>
  <si>
    <t>Субаренда нежилых помещений, находящихся по адресу: 143345, Московская область, Наро-Фоминский район, поселок Селятино, ул. Спортивная д. 4, складской комплекс ЗАО «Кола» для хранения оборудования капитального строительства</t>
  </si>
  <si>
    <t>02020201</t>
  </si>
  <si>
    <t>Закупка у единственного источника</t>
  </si>
  <si>
    <t>Субаренда нежилых помещений</t>
  </si>
  <si>
    <t xml:space="preserve">Тысяча рублей       </t>
  </si>
  <si>
    <t>45/46</t>
  </si>
  <si>
    <t>Москва/Московская область</t>
  </si>
  <si>
    <t>062-0008804</t>
  </si>
  <si>
    <t>74.2</t>
  </si>
  <si>
    <t>4560531
7421029</t>
  </si>
  <si>
    <t>Заключение договоров с ГУП «Мосгоргеотрест»</t>
  </si>
  <si>
    <t>Выполнение инженерго-экологических, -геологических, - геодезических работ ГУП "Мосгоргеотрест"</t>
  </si>
  <si>
    <t>062-0008805</t>
  </si>
  <si>
    <t>Заключение договоров с ГАУ «Мосгосэкспертиза»</t>
  </si>
  <si>
    <t>Проведение государственной экспертизы</t>
  </si>
  <si>
    <t>062-0008808</t>
  </si>
  <si>
    <t>Заключение договоров с ГАУ «Мособлэкспертиза»</t>
  </si>
  <si>
    <t>ООО "Кола-Склад"</t>
  </si>
  <si>
    <t xml:space="preserve"> ГУП "Мосгоргеотрест"</t>
  </si>
  <si>
    <t>ГАУ "Мосгосэкспертиза"</t>
  </si>
  <si>
    <t>Аникеева А.А.</t>
  </si>
  <si>
    <t>46204    46239    46245    46259</t>
  </si>
  <si>
    <t xml:space="preserve">46212                 46243                       46257                  </t>
  </si>
  <si>
    <t xml:space="preserve">46206                  46216                46222                   46230                  46242                 </t>
  </si>
  <si>
    <t xml:space="preserve"> 46239                  46259</t>
  </si>
  <si>
    <t>Противопожарное обслуживание. Промбезопасность</t>
  </si>
  <si>
    <t>083-0007941</t>
  </si>
  <si>
    <t>Немцева Ольга Александровна
ЗЭС
(Аносов Николай Алексеевич
Сизов Алексей Владимирович - 0-058-22-28)</t>
  </si>
  <si>
    <t>Справочно к лоту 628842</t>
  </si>
  <si>
    <t>ЗЭС</t>
  </si>
  <si>
    <t>СЭС</t>
  </si>
  <si>
    <t>ЮЭС</t>
  </si>
  <si>
    <t>ВЭС</t>
  </si>
  <si>
    <t>ЦЭС</t>
  </si>
  <si>
    <t>Справочно к лоту 628845</t>
  </si>
  <si>
    <t>081-0007933</t>
  </si>
  <si>
    <t>082-0009728</t>
  </si>
  <si>
    <t>ТО_Техническое обслуживание пожарной сигнализации  ЮЭС - филиал ПАО "МОЭСК"</t>
  </si>
  <si>
    <t>0201140601</t>
  </si>
  <si>
    <t>216-2017</t>
  </si>
  <si>
    <t>ЮЭС
Мыльникова Анастасия Дмитриевна (47-53)</t>
  </si>
  <si>
    <t>082-0009731</t>
  </si>
  <si>
    <t>ТО Техническое обслуживание и восстановление устройств РЗА на ПС,РС</t>
  </si>
  <si>
    <t>Техническое обслуживание РЗА</t>
  </si>
  <si>
    <t>Справочно к лоту 38656</t>
  </si>
  <si>
    <t>Прочие материалы</t>
  </si>
  <si>
    <t>Код по ОКВЭД2</t>
  </si>
  <si>
    <t>Код по ОКПД2</t>
  </si>
  <si>
    <t>33.20.39.000</t>
  </si>
  <si>
    <t>42.22.2</t>
  </si>
  <si>
    <t>43.3</t>
  </si>
  <si>
    <t>43.29.12</t>
  </si>
  <si>
    <t>45.20.11.000</t>
  </si>
  <si>
    <t>71</t>
  </si>
  <si>
    <t>96.01.12.000</t>
  </si>
  <si>
    <t>71.20.1</t>
  </si>
  <si>
    <t>26.51.66.190</t>
  </si>
  <si>
    <t>68.32.13.000</t>
  </si>
  <si>
    <t>71.20.19.190</t>
  </si>
  <si>
    <t>71.12.1</t>
  </si>
  <si>
    <t>28.11.13</t>
  </si>
  <si>
    <t>41.10.10.000</t>
  </si>
  <si>
    <t>71.12.40.120</t>
  </si>
  <si>
    <t>77.1</t>
  </si>
  <si>
    <t>41.20.20.370</t>
  </si>
  <si>
    <t>70.22.1</t>
  </si>
  <si>
    <t>66.19.91.000</t>
  </si>
  <si>
    <t>39.00.23.000</t>
  </si>
  <si>
    <t>37.00.11</t>
  </si>
  <si>
    <t>81.2</t>
  </si>
  <si>
    <t>84.24.1</t>
  </si>
  <si>
    <t>63.91.1</t>
  </si>
  <si>
    <t>95.11.10.000</t>
  </si>
  <si>
    <t>47.99.40.000</t>
  </si>
  <si>
    <t>81.29.19.000</t>
  </si>
  <si>
    <t>86.90.19.110</t>
  </si>
  <si>
    <t>93.29.1</t>
  </si>
  <si>
    <t>93.29.19.000</t>
  </si>
  <si>
    <t>49.41.1</t>
  </si>
  <si>
    <t>53.20.11</t>
  </si>
  <si>
    <t>56.10.11</t>
  </si>
  <si>
    <t>43.39.19.190</t>
  </si>
  <si>
    <t>11.07.11.111</t>
  </si>
  <si>
    <t>96.03.12.000</t>
  </si>
  <si>
    <t>69.20.29.000</t>
  </si>
  <si>
    <t>64.19.2</t>
  </si>
  <si>
    <t>94.11.10.000</t>
  </si>
  <si>
    <t>73.11.19.000</t>
  </si>
  <si>
    <t>62.01.29.000</t>
  </si>
  <si>
    <t>63.99.10</t>
  </si>
  <si>
    <t>63.99.10.190</t>
  </si>
  <si>
    <t>59.11.11.000</t>
  </si>
  <si>
    <t>63.11.1</t>
  </si>
  <si>
    <t>33.1</t>
  </si>
  <si>
    <t>33.12.1</t>
  </si>
  <si>
    <t>26.20.40.130</t>
  </si>
  <si>
    <t>49.39</t>
  </si>
  <si>
    <t>31.0</t>
  </si>
  <si>
    <t>32.99</t>
  </si>
  <si>
    <t>62.09.20</t>
  </si>
  <si>
    <t>64.19.30.000</t>
  </si>
  <si>
    <t>85.42.19.000</t>
  </si>
  <si>
    <t>26.20.14.000</t>
  </si>
  <si>
    <t>62.02.20</t>
  </si>
  <si>
    <t>61.10.5</t>
  </si>
  <si>
    <t>61.10.11.120</t>
  </si>
  <si>
    <t>95.12.10.000</t>
  </si>
  <si>
    <t>68.20.12.000</t>
  </si>
  <si>
    <t>35.11.10.112</t>
  </si>
  <si>
    <t>86</t>
  </si>
  <si>
    <t>33.20.50.000</t>
  </si>
  <si>
    <t>49.39.34.000</t>
  </si>
  <si>
    <t>41.20.20.160</t>
  </si>
  <si>
    <t>27.11.43.000</t>
  </si>
  <si>
    <t>42.22.13.000</t>
  </si>
  <si>
    <t>28.99.39.190</t>
  </si>
  <si>
    <t>81.21.10.000</t>
  </si>
  <si>
    <t>28.92.30.190</t>
  </si>
  <si>
    <t>96.01.19.000</t>
  </si>
  <si>
    <t>36.00.11.000</t>
  </si>
  <si>
    <t>41.20.20.110</t>
  </si>
  <si>
    <t>41.20.20.150</t>
  </si>
  <si>
    <t>25.21.12.000</t>
  </si>
  <si>
    <t>95.22.10.110</t>
  </si>
  <si>
    <t>27.52.12.000</t>
  </si>
  <si>
    <t>43.22.1</t>
  </si>
  <si>
    <t>63.91.11.000</t>
  </si>
  <si>
    <t>26.51.51.110</t>
  </si>
  <si>
    <t>81.29.11.000</t>
  </si>
  <si>
    <t>10.51.2</t>
  </si>
  <si>
    <t>11.07.19.190</t>
  </si>
  <si>
    <t>18.12.14.000</t>
  </si>
  <si>
    <t>61.90.10.190</t>
  </si>
  <si>
    <t>27.90.1</t>
  </si>
  <si>
    <t>72.20.30.000</t>
  </si>
  <si>
    <t>58.19.19.190</t>
  </si>
  <si>
    <t>45.20.22.000</t>
  </si>
  <si>
    <t>35.11.10.119</t>
  </si>
  <si>
    <t>43.32.10.120</t>
  </si>
  <si>
    <t>25.30.12.119</t>
  </si>
  <si>
    <t>65.12.2</t>
  </si>
  <si>
    <t>65.12.11.000</t>
  </si>
  <si>
    <t>65.12.90.000</t>
  </si>
  <si>
    <t>65.12.21.000</t>
  </si>
  <si>
    <t>43.99.60.000</t>
  </si>
  <si>
    <t>20.59.53.120</t>
  </si>
  <si>
    <t>52.21.2</t>
  </si>
  <si>
    <t>35</t>
  </si>
  <si>
    <t>69.10.1</t>
  </si>
  <si>
    <t>28.22.18.390</t>
  </si>
  <si>
    <t>71.12.40.110</t>
  </si>
  <si>
    <t>35.30.11.120</t>
  </si>
  <si>
    <t>35.30.11.110</t>
  </si>
  <si>
    <t>46.90.10.000</t>
  </si>
  <si>
    <t>41.20.20.170</t>
  </si>
  <si>
    <t>35.30.11</t>
  </si>
  <si>
    <t>35.11.10.110</t>
  </si>
  <si>
    <t>36.00.1</t>
  </si>
  <si>
    <t>26.30.11.110</t>
  </si>
  <si>
    <t>35.11.10</t>
  </si>
  <si>
    <t>49.31.21.140</t>
  </si>
  <si>
    <t>68.1</t>
  </si>
  <si>
    <t>35.30.12</t>
  </si>
  <si>
    <t>35.13.10.000</t>
  </si>
  <si>
    <t>49.31.21</t>
  </si>
  <si>
    <t>36.00.12.000</t>
  </si>
  <si>
    <t>61.10.30.120</t>
  </si>
  <si>
    <t>Консультационные услуги (Сюрвейер, привелечение в случае крупных и спорных убытков, для расчета стоимости поврежденного имущества)</t>
  </si>
  <si>
    <t>План закупки ПАО "МОЭСК" на 2016 год по инвестиционной деятельности</t>
  </si>
  <si>
    <t>Закупка только среди МСП (да/нет)</t>
  </si>
  <si>
    <t>Планируемая (предельная) цена закупки с учетом снижения инвестиционных затрат на 30 % относительно уровня 2012 года.</t>
  </si>
  <si>
    <t>Документ по условно-постоянной закупке</t>
  </si>
  <si>
    <t>Стоимость ранее заключенных контрактов, т.р. с НДС</t>
  </si>
  <si>
    <t>Код по ОКДП старый</t>
  </si>
  <si>
    <t>ИТОГО:</t>
  </si>
  <si>
    <t>062-0007746</t>
  </si>
  <si>
    <t>ДУКИП</t>
  </si>
  <si>
    <t>БКС</t>
  </si>
  <si>
    <t>45.1
45.2
45.3
45.4</t>
  </si>
  <si>
    <t xml:space="preserve">41.10.10.000
</t>
  </si>
  <si>
    <t>Выполнение СМР, ПНР, оборудование по титулу: Строительство КРУЭ на ПС 220/110/10/6 кВ Бутырки</t>
  </si>
  <si>
    <t>СМР, ПНР, оборудование</t>
  </si>
  <si>
    <t>RAB</t>
  </si>
  <si>
    <t>Услуги подряда (собственные)</t>
  </si>
  <si>
    <t>ориентировочный расчет</t>
  </si>
  <si>
    <t>ИПР 2016-2020</t>
  </si>
  <si>
    <t>I-103016</t>
  </si>
  <si>
    <t>Строительство КРУЭ на ПС 220/110/10/6 кВ Бутырки</t>
  </si>
  <si>
    <t>не утверждена</t>
  </si>
  <si>
    <t>ВВ</t>
  </si>
  <si>
    <t>4560521
4560522
4560611
4530850
4560523</t>
  </si>
  <si>
    <t>062-0007747</t>
  </si>
  <si>
    <t>Выполнение СМР, ПНР, оборудование по титулу: ПС 110/20 кВ "Медведевская"</t>
  </si>
  <si>
    <t>I-157031</t>
  </si>
  <si>
    <t>ПС 110/20 кВ "Медведевская"</t>
  </si>
  <si>
    <t>062-0007748</t>
  </si>
  <si>
    <t>Выполнение СМР, ПНР, оборудование по титулу: Строительство ПС 220/110/20/10 кВ "Хованская" с заходами ВЛ</t>
  </si>
  <si>
    <t>Новая Москва</t>
  </si>
  <si>
    <t>I-134087</t>
  </si>
  <si>
    <t>Строительство ПС 220/110/20/10 кВ "Хованская" с заходами ВЛ</t>
  </si>
  <si>
    <t>2017 (2019)</t>
  </si>
  <si>
    <t>064-0001603</t>
  </si>
  <si>
    <t>Выполнение СМР, ПНР, оборудование (за исключением оборудования,  предоставляемого Заказчиком), материалы по титулу "Реконструкция ОРУ-110 кВ ПС 110/10/6 "Тушино"  (IV, V ПК)</t>
  </si>
  <si>
    <t>СМР, ПНР, оборудование (за исключением оборудования, предоставляемого Заказчиком), материалы</t>
  </si>
  <si>
    <t>I-100482</t>
  </si>
  <si>
    <t xml:space="preserve">Реконструкция ОРУ-110 кВ ПС 110/10/6 "Тушино" </t>
  </si>
  <si>
    <t>064-0001604</t>
  </si>
  <si>
    <t>Выполнение СМР, ПНР, материалы по титулу "Сооружение заходов ВЛ 220 кВ "ЦАГИ-Руднево" и ВЛ 220 кВ "Ногинск-Руднево" на ПС кВ "Каскадная"</t>
  </si>
  <si>
    <t>СМР, ПНР, материалы</t>
  </si>
  <si>
    <t>I-136756</t>
  </si>
  <si>
    <t>Сооружение заходов ВЛ 220 кВ "ЦАГИ-Руднево" и ВЛ 220 кВ "Ногинск-Руднево" на ПС кВ "Каскадная"</t>
  </si>
  <si>
    <t>064-0001605</t>
  </si>
  <si>
    <t>Выполнение СМР, ПНР, оборудование (за исключением оборудования,  предоставляемого Заказчиком), материалы по титулу "Заходы КЛ 220 кВ "Очаково-Чоботы II" (2 этап)</t>
  </si>
  <si>
    <t>I-108913</t>
  </si>
  <si>
    <t>Заходы КЛ 220 кВ "Очаково-Чоботы II"</t>
  </si>
  <si>
    <t>064-0001606</t>
  </si>
  <si>
    <t>Выполнение СМР, ПНР, материалы по титулу "Реконструкция ВЛ-110 кВ "Бирюлево-Битца"</t>
  </si>
  <si>
    <t>I-109646</t>
  </si>
  <si>
    <t>Реконструкция ВЛ-110 кВ "Бирюлево-Битца"</t>
  </si>
  <si>
    <t>064-0001607</t>
  </si>
  <si>
    <t>Выполнение СМР, ПНР, материалы по титулу "Реконструкция КВЛ-110 кВ "Кожухово-Чертаново с отп."  (воздушный участок)"</t>
  </si>
  <si>
    <t>I-122844</t>
  </si>
  <si>
    <t>Реконструкция КВЛ-110 кВ "Кожухово-Чертаново с отп."  (воздушный участок)</t>
  </si>
  <si>
    <t>064-0001608</t>
  </si>
  <si>
    <t>Выполнение СМР, ПНР, оборудование (за исключением оборудования,  предоставляемого Заказчиком), материалы по титулу "Реконструкция ПС-299 Коптево"  (II ПК)</t>
  </si>
  <si>
    <t>СМР, ПНР, оборудование, материалы (за исключением оборудования,  предоставляемого Заказчиком)</t>
  </si>
  <si>
    <t>I-131324</t>
  </si>
  <si>
    <t>Реконструкция ПС-299 Коптево</t>
  </si>
  <si>
    <t>064-0001609</t>
  </si>
  <si>
    <t>Выполнение СМР, ПНР,оборудование (за исключением оборудования,  предоставляемого Заказчиком) материалы по титулу "Реконструкция ПС 110 кВ "Ново-Кунцево" (1 ПК)</t>
  </si>
  <si>
    <t>I-110223</t>
  </si>
  <si>
    <t xml:space="preserve">Реконструкция ПС 110 кВ "Ново-Кунцево" </t>
  </si>
  <si>
    <t>064-0001610</t>
  </si>
  <si>
    <t>Выполнение СМР, ПНР, материалы по титулу  "Реконструкция ПС-50 Зюзино" (1 этап)</t>
  </si>
  <si>
    <t xml:space="preserve">СМР, ПНР, материалы </t>
  </si>
  <si>
    <t>I-120107</t>
  </si>
  <si>
    <t>Реконструкция ПС-50 Зюзино</t>
  </si>
  <si>
    <t>064-0001611</t>
  </si>
  <si>
    <t>Выполнение СМР, ПНР, оборудование (за исключением оборудования,  предоставляемого Заказчиком), материалы по титулу "Реконструкция ПС 110/10/6 кВ "Бирюлево" (2 ПК)</t>
  </si>
  <si>
    <t>I-110230</t>
  </si>
  <si>
    <t>Реконструкция ПС 110/10/6 кВ "Бирюлево"</t>
  </si>
  <si>
    <t>Приказ №806 от 27.05.13</t>
  </si>
  <si>
    <t>064-0001612</t>
  </si>
  <si>
    <t>Выполнение СМР, ПНР, материалы по титулу "Реконструкция ОРУ 110 кВ ПС "Ростокино" (замена ММО) (3 ПК)</t>
  </si>
  <si>
    <t>I-100333</t>
  </si>
  <si>
    <t>Реконструкция ОРУ 110 кВ ПС "Ростокино" (замена ММО)</t>
  </si>
  <si>
    <t>064-0001613</t>
  </si>
  <si>
    <t>41.10.10.000
71.12.19.000</t>
  </si>
  <si>
    <t>Выполнение ПИР и осуществление авторского надзора по прокладке канализации на ПС ЦЭС - филиала ОАО "МОЭСК" (2 объекта)</t>
  </si>
  <si>
    <t>ПИР, авторский надзор</t>
  </si>
  <si>
    <t>Общий</t>
  </si>
  <si>
    <t>ИФО</t>
  </si>
  <si>
    <t>064-0001614</t>
  </si>
  <si>
    <t>справочно к лоту 641613</t>
  </si>
  <si>
    <t>Выполнение ПИР и осуществление авторского надзора по титулу "Прокладка канализации на ПС Карачарово - филиала ОАО "МОЭСК"</t>
  </si>
  <si>
    <t>I-129826</t>
  </si>
  <si>
    <t>Прокладка канализации на ПС Карачарово - филиала ОАО "МОЭСК"</t>
  </si>
  <si>
    <t>064-0001615</t>
  </si>
  <si>
    <t>Выполнение ПИР и осуществление авторского надзора по титулу "Прокладка канализации на ПС Крылатская - филиала ОАО "МОЭСК"</t>
  </si>
  <si>
    <t>I-129827</t>
  </si>
  <si>
    <t>Прокладка канализации на ПС Крылатская - филиала ОАО "МОЭСК"</t>
  </si>
  <si>
    <t>064-0001616</t>
  </si>
  <si>
    <t>Выполнение СМР, ПНР, оборудование, материалы по титулу "Замена масляных выключателей 6-10 кВ на вакуумные и реконструкция релейной защиты ячеек 6-10 кВ на ПС ЦЭС" (1 ПК)</t>
  </si>
  <si>
    <t>СМР, ПНР, оборудование, материалы</t>
  </si>
  <si>
    <t>I-172749</t>
  </si>
  <si>
    <t>Замена масляных выключателей 6-10 кВ на вакуумные и реконструкция релейной защиты ячеек 6-10 кВ на ПС ЦЭС</t>
  </si>
  <si>
    <t>064-0001617</t>
  </si>
  <si>
    <t>Выполнение СМР, ПНР, материалы по титулу "Замена масляных и воздушных  выключателей на элегазовые на ПС ЦЭС" (1 ПК)</t>
  </si>
  <si>
    <t>I-172766</t>
  </si>
  <si>
    <t>Замена масляных и воздушных  выключателей на элегазовые на ПС ЦЭС</t>
  </si>
  <si>
    <t>064-0001618</t>
  </si>
  <si>
    <t>Выполнение СМР, ПНР, оборудование, материалы по титулу "Замена ДГР и ТДГР 10 кВ на ПС ЦЭС" (1 ПК)</t>
  </si>
  <si>
    <t>I-172767</t>
  </si>
  <si>
    <t>Замена ДГР и ТДГР 10 кВ на ПС ЦЭС</t>
  </si>
  <si>
    <t>064-0001619</t>
  </si>
  <si>
    <t>Выполнение СМР, ПНР, оборудование, материалы по титулу "Реконструкция ВЛ 220 кВ "ТЭЦ-23-Гольяново 1, 2" с увеличением пропускной способности"</t>
  </si>
  <si>
    <t>I-122846</t>
  </si>
  <si>
    <t>Реконструкция ВЛ 220 кВ "ТЭЦ-23-Гольяново 1, 2" с увеличением пропускной способности.</t>
  </si>
  <si>
    <t>064-0001620</t>
  </si>
  <si>
    <t>45.1
45.2
45.3</t>
  </si>
  <si>
    <t>Выполнение СМР, материалы по титулу "Сооружение участка ВЛ 220 кВ "Руднево-ТЭЦ-23" и ВЛ 220 кВ "Руднево-Восточная"</t>
  </si>
  <si>
    <t>СМР, материалы</t>
  </si>
  <si>
    <t>ТП</t>
  </si>
  <si>
    <t>I-149641</t>
  </si>
  <si>
    <t>Сооружение участка ВЛ 220 кВ "Руднево-ТЭЦ-23" и ВЛ 220 кВ "Руднево-Восточная"</t>
  </si>
  <si>
    <t xml:space="preserve">4560521
4560522
4560611
</t>
  </si>
  <si>
    <t>064-0001621</t>
  </si>
  <si>
    <t>Выполнение СМР, ПНР, оборудование, материалы по титулу "Реконструкция сети радиосвязи"</t>
  </si>
  <si>
    <t>ССР</t>
  </si>
  <si>
    <t>I-129721</t>
  </si>
  <si>
    <t>Реконструкция сети радиосвязи</t>
  </si>
  <si>
    <t>Приказ №956 от 25.11.14</t>
  </si>
  <si>
    <t>064-0001622</t>
  </si>
  <si>
    <t xml:space="preserve">Выполнение СМР, ПНР, оборудование, материалы по титулу "Реконструкция телефонной сети связи ЦЭС с учётом ОВЭС" </t>
  </si>
  <si>
    <t>I-129707</t>
  </si>
  <si>
    <t>Реконструкция телефонной сети связи ЦЭС с учётом ОВЭС</t>
  </si>
  <si>
    <t>Приказ №1279 от 01.08.13</t>
  </si>
  <si>
    <t>064-0001623</t>
  </si>
  <si>
    <t>Выполнение СМР, ПНР, оборудование, материалы по титулу "Реконструкция комплексов телемеханики на ПС Карачарово" (2 ПК)</t>
  </si>
  <si>
    <t>I-129780</t>
  </si>
  <si>
    <t>Реконструкция комплексов телемеханики на ПС Карачарово</t>
  </si>
  <si>
    <t>МКС</t>
  </si>
  <si>
    <t>СМР, ПНР, материалы,  оборудование (за исключением замков, предоставляемых Заказчиком)</t>
  </si>
  <si>
    <t>РС</t>
  </si>
  <si>
    <t>085-0007101</t>
  </si>
  <si>
    <t>857101</t>
  </si>
  <si>
    <t>Выполнение СМР, ПНР, материалы, оборудование (за исключением замков, предоставляемых Заказчиком) по титулу:Создание на базе УКС 11 района новой диспетчерской, в т.ч. ПИР: г.Москва, ул. 26-и Бакинских комиссаров, д.5, стр.1</t>
  </si>
  <si>
    <t>I-168566</t>
  </si>
  <si>
    <t>Создание на базе УКС 11 района новой диспетчерской, в т.ч. ПИР: г.Москва, ул. 26-и Бакинских комиссаров, д.5, стр.1</t>
  </si>
  <si>
    <t>085-0007102</t>
  </si>
  <si>
    <t>857102</t>
  </si>
  <si>
    <t>Выполнение СМР, ПНР, материалы, оборудование (за исключением замков, предоставляемых Заказчиком) по титулу: Реконструкция КЛ-10 кВ от ПС Зубовская до РП-12267, 2КЛ-10 кВ напр. РТП-18053 – ТП-15431 из РТП-18053 в РТП об., РТП-18053 с тр-ми 2х1250 кВА, ТП-22557 с тр-ми 2х1250 кВА, 2хКТПн-400 вместо ТП-5, в т.ч. ПИР: г.Москва, ул.Волхонка, д.8,с.3-6</t>
  </si>
  <si>
    <t>I-164340</t>
  </si>
  <si>
    <t>Реконструкция КЛ-10 кВ от ПС Зубовская до РП-12267, 2КЛ-10 кВ напр. РТП-18053 – ТП-15431 из РТП-18053 в РТП об., РТП-18053 с тр-ми 2х1250 кВА, ТП-22557 с тр-ми 2х1250 кВА, 2хКТПн-400 вместо ТП-5, в т.ч. ПИР: г.Москва, ул.Волхонка, д.8,с.3-6</t>
  </si>
  <si>
    <t>085-0007103</t>
  </si>
  <si>
    <t>857103</t>
  </si>
  <si>
    <t>Выполнение СМР, ПНР, материалы по титулу:Строительство 2КЛ-10 кВ напр. РТП 27042-ТЭЦ 25 и РТП 16143 - ПС 677 с заходом в коллектор, в т.ч. ПИР: г.Москва, Ленинский проспект, пересечение с ул. 26 Бакинских Комиссаров</t>
  </si>
  <si>
    <t>I-154824</t>
  </si>
  <si>
    <t>Строительство 2КЛ-10 кВ напр. РТП 27042-ТЭЦ 25 и РТП 16143 - ПС 677 с заходом в коллектор, в т.ч. ПИР: г.Москва, Ленинский проспект, пересечение с ул. 26 Бакинских Комиссаров</t>
  </si>
  <si>
    <t>085-0007104</t>
  </si>
  <si>
    <t>857104</t>
  </si>
  <si>
    <t>Выполнение СМР, ПНР, материалы, оборудование (за исключением замков, предоставляемых Заказчиком) по титулу: Строительство нов.РТП с тр.4х1250кВА,ПКЛ-10кВ от ПС 793 до нов.РТП,ПКЛ-10кВ от нов.РТП до ПКЛ напр.ТЭЦ 16 - РТП 12150,ПКЛ-10кВ от ПС 793 до РТП 12150,6РКЛ-10кВ; в РП 15102 устан. 2 ячейки, в т.ч. ПИР: г.Москва, ул.Пехотная, д.3, стр.3,4,5,6</t>
  </si>
  <si>
    <t>I-128056</t>
  </si>
  <si>
    <t>Строительство РТП объектов по проекту «БКТП-2х1250» с тр-ми 2х1250 кВА, установкой 20-ти ячеек, ТП-1, ТП-2 по проекту «2БКТП-1000(1250)» с тр-ми 2х1250 кВА, ПКЛ-10 кВ, РКЛ-10 кВ, в т.ч. ПИР: г.Москва, ул.Пехотная, д.3, с.6, с.5, с.3, с.4</t>
  </si>
  <si>
    <t>085-0007105</t>
  </si>
  <si>
    <t>857105</t>
  </si>
  <si>
    <t>Выполнение СМР, ПНР, материалы, оборудование (за исключением замков, предоставляемых Заказчиком) по титулу: Реконструкция ПКЛ ТЭЦ 11 - РТП 11152α, в т.ч. ПИР: г.Москва</t>
  </si>
  <si>
    <t>I-127205</t>
  </si>
  <si>
    <t>Реконструкция ПКЛ ТЭЦ 11 - РТП 11152α, в т.ч. ПИР: г.Москва</t>
  </si>
  <si>
    <t>085-0004276</t>
  </si>
  <si>
    <t>854276</t>
  </si>
  <si>
    <t>Выполнение СМР, ПНР, материалы, оборудование (за исключением замков, предоставляемых Заказчиком) по титулу: Строительство нов. ТП взамен ТП 394 по проекту "2БКТП-630" с тр-ми 2x630 кВА, в т.ч. ПИР: г.Москва, пер. Обуха, д.3</t>
  </si>
  <si>
    <t>I-127462</t>
  </si>
  <si>
    <t>Строительство нов. ТП взамен ТП 394 по проекту "2БКТП-630" с тр-ми 2x630 кВА, в т.ч. ПИР: г.Москва, пер. Обуха, д.3</t>
  </si>
  <si>
    <t>085-0007106</t>
  </si>
  <si>
    <t>857106</t>
  </si>
  <si>
    <t>Выполнение СМР, ПНР, материалы, оборудование (за исключением замков, предоставляемых Заказчиком) по титулу: Строительство ТП-1,2 с тр-ми 2х1000 кВА,  2КЛ-20 кВ от СП-1 до ТП-1,  2КЛ-20 кВ от ТП-1 до ТП-2, 2КЛ-20 кВ от СП-2 до ТП-2, 24КЛ-0,4 кВ от ТП-1, ТП-2 до ВРУ-0,4 кВ, в т.ч.ПИР: г.Москва, ул. Заречная, вл.4А, 4Б</t>
  </si>
  <si>
    <t>авансы от ТП</t>
  </si>
  <si>
    <t>I-155075</t>
  </si>
  <si>
    <t>Строительство ТП-1,2 с тр-ми 2х1000 кВА,  2КЛ-20 кВ от СП-1 до ТП-1,  2КЛ-20 кВ от ТП-1 до ТП-2, 2КЛ-20 кВ от СП-2 до ТП-2, 24КЛ-0,4 кВ от ТП-1, ТП-2 до ВРУ-0,4 кВ, в т.ч.ПИР: г.Москва, ул. Заречная, вл.4А, 4Б</t>
  </si>
  <si>
    <t>085-0007107</t>
  </si>
  <si>
    <t>857107</t>
  </si>
  <si>
    <t>Выполнение СМР, ПНР, материалы, оборудование (за исключением замков, предоставляемых Заказчиком) по титулу: Строительство 10ТП-20 кВ с тр-ми 2х1600 кВА, 4РКЛ-20 кВ от СП-71003 до СП-71002 с зах.ТП-1,2,3,4,5, от СП-71001 до СП-71005 с зах.ТП-6,7,8,9,10, 152КЛ-0,4 кВ от ТП-1-10 до ГРЩ-0,4 кВ Заявителя, в т.ч. ПИР: г.Москва, Ленинградский п-т, вл.35</t>
  </si>
  <si>
    <t>I-160458</t>
  </si>
  <si>
    <t>Строительство 10ТП-20 кВ с тр-ми 2х1600 кВА, 4РКЛ-20 кВ от СП-71003 до СП-71002 с зах.ТП-1,2,3,4,5, от СП-71001 до СП-71005 с зах.ТП-6,7,8,9,10, 152КЛ-0,4 кВ от ТП-1-10 до ГРЩ-0,4 кВ Заявителя, в т.ч. ПИР: г.Москва, Ленинградский п-т, вл.35</t>
  </si>
  <si>
    <t>085-0007109</t>
  </si>
  <si>
    <t>857109</t>
  </si>
  <si>
    <t>Выполнение СМР, ПНР, материалы по титулу: Реконструкция участка КЛ 10кВ РТП15123-ПС785α,β, РТП17171-ПС785α,β, РТП15129-ПС785α,β, РТП15039-ПС785α,β, РТП15128-ПС785α,β, РТП15127-ПС785α,β, ТП19770А,Б-вв.101764, в т.ч. ПИР: г.Москва, ул. Ореховый б-р, напротив д.55</t>
  </si>
  <si>
    <t>I-127220</t>
  </si>
  <si>
    <t>Реконструкция участка КЛ 10кВ РТП15123-ПС785α,β, РТП17171-ПС785α,β, РТП15129-ПС785α,β, РТП15039-ПС785α,β, РТП15128-ПС785α,β, РТП15127-ПС785α,β, ТП19770А,Б-вв.101764, в т.ч. ПИР: г.Москва, ул. Ореховый б-р, напротив д.55</t>
  </si>
  <si>
    <t>085-0007110</t>
  </si>
  <si>
    <t>857110</t>
  </si>
  <si>
    <t>Выполнение СМР, ПНР, материалы, оборудование (за исключением замков, предоставляемых Заказчиком) по титулу:Строительство нов. РТП с тр-ми 4х1250 кВА, 2КЛ-10 кВ от нов. РТП до ПС 661 «Ходынка», ПС 606 «Шелепиха», 2КЛ-10 кВ от нов. РТП до ТП 11575, 38КЛ-0,4 кВ от нов. РТП до РЩ-0,4кВ Заявителя, в т.ч. ПИР: г.Москва, ул.Саляма Адиля, влад.2/44</t>
  </si>
  <si>
    <t>I-177741</t>
  </si>
  <si>
    <t>Строительство нов. РТП с тр-ми 4х1250 кВА, 2КЛ-10 кВ от нов. РТП до ПС 661 «Ходынка», ПС 606 «Шелепиха», 2КЛ-10 кВ от нов. РТП до ТП 11575, 38КЛ-0,4 кВ от нов. РТП до РЩ-0,4кВ Заявителя, в т.ч. ПИР: г.Москва, ул.Саляма Адиля, влад.2/44</t>
  </si>
  <si>
    <t>085-0004286</t>
  </si>
  <si>
    <t>854286</t>
  </si>
  <si>
    <t>Выполнение СМР, ПНР, материалы по титулу: Реконструкция КЛ 6 кВ ПС 111- РП5422 (2), в т.ч. ПИР: г.Москва, Цветочный п-к, д.1 - Волоколамское ш., д.87</t>
  </si>
  <si>
    <t>I-127245</t>
  </si>
  <si>
    <t>Реконструкция КЛ 6 кВ ПС 111- РП5422 (2), в т.ч. ПИР: г.Москва, Цветочный п-к, д.1 - Волоколамское ш., д.87</t>
  </si>
  <si>
    <t>085-0007111</t>
  </si>
  <si>
    <t>857111</t>
  </si>
  <si>
    <t>Выполнение СМР, ПНР, материалы, оборудование (за исключением замков, предоставляемых Заказчиком)(2 этап) по титулу:Строительство РТП1-3 с тр-ми 2х1000кВА, ТП1-32 с тр-ми 2х1000, 86КЛ-10кВ, КЛ-0,4 кВ, в т.ч. ПИР: г.Москва, г.Московский, мкр.1, кв.2, мкр.2, 2-й и 3-й пуск., мкр.3, кв.1,2,3</t>
  </si>
  <si>
    <t>I-130920</t>
  </si>
  <si>
    <t>Строительство РТП1-3 с тр-ми 2х1000кВА, ТП1-32 с тр-ми 2х1000, 86КЛ-10кВ, КЛ-0,4 кВ, в т.ч. ПИР: г.Москва, г.Московский, мкр.1, кв.2, мкр.2, 2-й и 3-й пуск., мкр.3, кв.1,2,3</t>
  </si>
  <si>
    <t>085-0007112</t>
  </si>
  <si>
    <t>857112</t>
  </si>
  <si>
    <t>Выполнение СМР, ПНР, материалы, оборудование (за исключением замков, предоставляемых Заказчиком) по титулу:Строительство нов. РП-10 кВ, 2ПКЛ-10 кВ от ПС-361, ПС-180 до нов. РП, 2КЛ-10 кВ от нов. РП до РТП-16178, в т.ч. ПИР: г.Москва, ул.Верейская, влад.12</t>
  </si>
  <si>
    <t>I-170015</t>
  </si>
  <si>
    <t>Строительство нов. РП-10 кВ, 2ПКЛ-10 кВ от ПС-361, ПС-180 до нов. РП, 2КЛ-10 кВ от нов. РП до РТП-16178, в т.ч. ПИР: г.Москва, ул.Верейская, влад.12</t>
  </si>
  <si>
    <t>085-0007113</t>
  </si>
  <si>
    <t>857113</t>
  </si>
  <si>
    <t>Выполнение СМР, ПНР, материалы, оборудование (за исключением замков, предоставляемых Заказчиком) по титулу:Объекдинение ЦДП-1 и ЦДП-2 Филиала МКС, в т.ч. ПИР, по адресу: г.Москва, Садовническая ул., 36</t>
  </si>
  <si>
    <t>I-162012</t>
  </si>
  <si>
    <t>Объединение ЦДП-1 и ЦДП-2 Филиала МКС, в т.ч. ПИР, по адресу: г.Москва, Садовническая ул., 36</t>
  </si>
  <si>
    <t>085-0007114</t>
  </si>
  <si>
    <t>857114</t>
  </si>
  <si>
    <t>Выполнение СМР, ПНР, материалы по титулу: Строительство КЛ-0,4 кВ от ТП-24850 до ВРЩ-0,4 кВ заявителя, в т.ч.ПИР: г.Москва, Коломенский пр-д в р-не д.16 напр.школы № 940</t>
  </si>
  <si>
    <t>I-139457</t>
  </si>
  <si>
    <t>Строительство КЛ-0,4 кВ от ТП-24850 до ВРЩ-0,4 кВ заявителя, в т.ч.ПИР: г.Москва, Коломенский пр-д в р-не д.16 напр.школы № 940</t>
  </si>
  <si>
    <t>085-0007115</t>
  </si>
  <si>
    <t>857115</t>
  </si>
  <si>
    <t>Выполнение СМР, ПНР, материалы по титулу: Строительство 2КЛ до 1 кВ от ТП 20908 до границ участка заявителя, в т.ч. ПИР: Москва, ул. Б.Каменщики, дом 1</t>
  </si>
  <si>
    <t>I-140564</t>
  </si>
  <si>
    <t>Строительство 2КЛ до 1 кВ от ТП 20908 до границ участка заявителя, в т.ч. ПИР: Москва, ул. Б.Каменщики, дом 1</t>
  </si>
  <si>
    <t>085-0007116</t>
  </si>
  <si>
    <t>857116</t>
  </si>
  <si>
    <t>Выполнение СМР, ПНР, материалы по титулу: Строительство КЛ-0,4 кВ от ТП-13001 А,Б до ВРЩ-0,4 кВ заявителя, в т.ч.ПИР: г.Москва, Климентовский пер., д.6</t>
  </si>
  <si>
    <t>I-142016</t>
  </si>
  <si>
    <t>Строительство КЛ-0,4 кВ от ТП-13001 А,Б до ВРЩ-0,4 кВ заявителя, в т.ч.ПИР: г.Москва, Климентовский пер., д.6</t>
  </si>
  <si>
    <t>085-0007117</t>
  </si>
  <si>
    <t>857117</t>
  </si>
  <si>
    <t>Выполнение СМР, ПНР, материалы по титулу: Строительство КЛ-0,4 кВ от ТП-24027 до ВРЩ-0,4 кВ заявителя, в т.ч.ПИР: г.Москва, Мичуринский пр-т, д.70</t>
  </si>
  <si>
    <t>I-138648</t>
  </si>
  <si>
    <t>Строительство КЛ-0,4 кВ от ТП-24027 до ВРЩ-0,4 кВ заявителя, в т.ч.ПИР: г.Москва, Мичуринский пр-т, д.70</t>
  </si>
  <si>
    <t>085-0007118</t>
  </si>
  <si>
    <t>857118</t>
  </si>
  <si>
    <t>Выполнение СМР, ПНР, материалы по титулу: Строительство 2КЛ до 1 кВ от ТП 14289 до ВРЩ-0,4 кВ заявителя, в т.ч. ПИР: Москва, ул. Академика Волгина, д.25, корп.1</t>
  </si>
  <si>
    <t>I-139606</t>
  </si>
  <si>
    <t>Строительство 2КЛ до 1 кВ от ТП 14289 до ВРЩ-0,4 кВ заявителя, в т.ч. ПИР: Москва, ул. Академика Волгина, д.25, корп.1</t>
  </si>
  <si>
    <t>085-0007119</t>
  </si>
  <si>
    <t>857119</t>
  </si>
  <si>
    <t>Выполнение СМР, ПНР, материалы по титулу: Строительство КЛ-0,4 кВ от ТП-11254 до ВРЩ-0,4 кВ заявителя, в т.ч.ПИР: г.Москва, ул.16-я Парковая, вл.21, к.1</t>
  </si>
  <si>
    <t>I-138114</t>
  </si>
  <si>
    <t>Строительство КЛ-0,4 кВ от ТП-11254 до ВРЩ-0,4 кВ заявителя, в т.ч.ПИР: г.Москва, ул.16-я Парковая, вл.21, к.1</t>
  </si>
  <si>
    <t>085-0007120</t>
  </si>
  <si>
    <t>857120</t>
  </si>
  <si>
    <t>Выполнение СМР, ПНР, материалы по титулу: Строительство КЛ-0,4 кВ от ТП-20206 до границ участка заявителя, в т.ч.ПИР: г.Москва, ул.Каланчевская, д.15</t>
  </si>
  <si>
    <t>I-137163</t>
  </si>
  <si>
    <t>Строительство КЛ-0,4 кВ от ТП-20206 до границ участка заявителя, в т.ч.ПИР: г.Москва, ул.Каланчевская, д.15</t>
  </si>
  <si>
    <t>085-0007121</t>
  </si>
  <si>
    <t>857121</t>
  </si>
  <si>
    <t>Выполнение СМР, ПНР, материалы, оборудование (за исключением замков, предоставляемых Заказчиком) по титулу: Реконструкция 2ПКЛ 6кВ РП 1264 с.1,2 - ПС-6 А,Б, в т.ч. ПИР: г.Москва, ул. Лобанова, 2-й Кожуховский пр-д, ул. Автозаводская, ул. Тюфелева роща, 3-й Автозаводский пр., ул. Ленинская Слобода</t>
  </si>
  <si>
    <t>I-124609</t>
  </si>
  <si>
    <t>Реконструкция 2ПКЛ 6кВ РП 1264 с.1,2 - ПС-6 А,Б, в т.ч. ПИР: г.Москва, ул. Лобанова, 2-й Кожуховский пр-д, ул. Автозаводская, ул. Тюфелева роща, 3-й Автозаводский пр., ул. Ленинская Слобода</t>
  </si>
  <si>
    <t>085-0007122</t>
  </si>
  <si>
    <t>857122</t>
  </si>
  <si>
    <t>Выполнение СМР, ПНР, материалы по титулу: Строительство 4КЛ-0,4 кВ от РТП 12043 до ВРЩ-0,4 кВ 1,2 заявителя, в т.ч. ПИР: г.Москва, 5-й проезд Марьиной Рощи, к.58, мкр.Г9</t>
  </si>
  <si>
    <t>I-128731</t>
  </si>
  <si>
    <t>Строительство 4КЛ-0,4 кВ от РТП 12043 до ВРЩ-0,4 кВ 1,2 заявителя, в т.ч. ПИР: г.Москва, 5-й проезд Марьиной Рощи, к.58, мкр.Г9</t>
  </si>
  <si>
    <t>085-0007123</t>
  </si>
  <si>
    <t>857123</t>
  </si>
  <si>
    <t>Выполнение СМР, ПНР, материалы по титулу: Строительство 2КЛ-0,4 кВ от ТП 12863 до ВРЩ-0,4 кВ заявителя, в т.ч.ПИР: г.Москва, ул.Луганская, влад.11</t>
  </si>
  <si>
    <t>I-143478</t>
  </si>
  <si>
    <t>Строительство 2КЛ-0,4 кВ от ТП 12863 до ВРЩ-0,4 кВ заявителя, в т.ч.ПИР: г.Москва, ул.Луганская, влад.11</t>
  </si>
  <si>
    <t>085-0007124</t>
  </si>
  <si>
    <t>857124</t>
  </si>
  <si>
    <t>Выполнение СМР, ПНР, материалы по титулу: Строительство 2КЛ-0,4 кВ от ТП 17508 до границ участка заявителя, в т.ч. ПИР: Москва, Гостиничный пр-д, дом 6, кор.2</t>
  </si>
  <si>
    <t>I-150292</t>
  </si>
  <si>
    <t>Строительство 2КЛ-0,4 кВ от ТП 17508 до границ участка заявителя, в т.ч. ПИР: Москва, Гостиничный пр-д, дом 6, кор.2</t>
  </si>
  <si>
    <t>085-0007125</t>
  </si>
  <si>
    <t>857125</t>
  </si>
  <si>
    <t>Выполнение СМР, ПНР, материалы по титулу: Строительство КЛ-0,4кВ от ТП-21601 до границ участка заявителя, в т.ч.ПИР: г.Москва, ул.Барышиха, вл.30, к.1</t>
  </si>
  <si>
    <t>I-133740</t>
  </si>
  <si>
    <t>Строительство КЛ-0,4кВ от ТП-21601 до границ участка заявителя, в т.ч.ПИР: г.Москва, ул.Барышиха, вл.30, к.1</t>
  </si>
  <si>
    <t>085-0007126</t>
  </si>
  <si>
    <t>857126</t>
  </si>
  <si>
    <t>Выполнение СМР, ПНР, материалы по титулу: Строительство КЛ-0,4кВ от ТП-13267 до границ участка заявителя, в т.ч.ПИР: г.Москва, ул.Яблочкова, д.19</t>
  </si>
  <si>
    <t>I-133744</t>
  </si>
  <si>
    <t>Строительство КЛ-0,4кВ от ТП-13267 до границ участка заявителя, в т.ч.ПИР: г.Москва, ул.Яблочкова, д.19</t>
  </si>
  <si>
    <t>085-0007127</t>
  </si>
  <si>
    <t>857127</t>
  </si>
  <si>
    <t>Выполнение СМР, ПНР, материалы по титулу:Строительство 2КЛ-0,4кВ от ТП-24194 до СП-11217 (разгрузка ТП-11217), в т.ч. ПИР, по адресу: г.Москва, Спартаковская пл., д.3</t>
  </si>
  <si>
    <t>I-161983</t>
  </si>
  <si>
    <t>Строительство 2КЛ-0,4кВ от ТП-24194 до СП-11217 (разгрузка ТП-11217), в т.ч. ПИР, по адресу: г.Москва, Спартаковская пл., д.3</t>
  </si>
  <si>
    <t>085-0007128</t>
  </si>
  <si>
    <t>857128</t>
  </si>
  <si>
    <t>Выполнение СМР, ПНР, материалы по титулу:Строительство 2КЛ-0,4 кВ от ТП 14486 до ВРЩ 0,4 кВ заявителя, в т.ч. ПИР: Москва, Хомутовский туп, 5-7, стр. 13</t>
  </si>
  <si>
    <t>I-134448</t>
  </si>
  <si>
    <t>Строительство 2КЛ-0,4 кВ от ТП 14486 до ВРЩ 0,4 кВ заявителя, в т.ч. ПИР: Москва, Хомутовский туп, 5-7, стр. 13</t>
  </si>
  <si>
    <t>085-0007129</t>
  </si>
  <si>
    <t>857129</t>
  </si>
  <si>
    <t>Выполнение СМР, ПНР, материалы по титулу:Строительство КЛ-0,4кВ от ТП-589 Б до ВРЩ-0,4 кВ № 86258 заявителя с пер. сущ.КЛ-0,4 кВ напр. ТП-589 Б - ВРЩ-0,4 кВ № 86258 из луча Б в луч А, в т.ч.ПИР: г.Москва, 2-й Хорошевский пр-д, д.9, к.1</t>
  </si>
  <si>
    <t>I-132243</t>
  </si>
  <si>
    <t>Строительство КЛ-0,4кВ от ТП-589 Б до ВРЩ-0,4 кВ № 86258 заявителя с пер. сущ.КЛ-0,4 кВ напр. ТП-589 Б - ВРЩ-0,4 кВ № 86258 из луча Б в луч А, в т.ч.ПИР: г.Москва, 2-й Хорошевский пр-д, д.9, к.1</t>
  </si>
  <si>
    <t>085-0007130</t>
  </si>
  <si>
    <t>857130</t>
  </si>
  <si>
    <t>Выполнение СМР, ПНР, материалы по титулу: Строительство 4КЛ-0,4 кВ от РТП 26149 до ВРЩ заявителя, в т.ч. ПИР: г.Москва, ул. Ельнинская, влад.10</t>
  </si>
  <si>
    <t>I-138680</t>
  </si>
  <si>
    <t>Строительство 4КЛ-0,4 кВ от РТП 26149 до ВРЩ заявителя, в т.ч. ПИР: г.Москва, ул. Ельнинская, влад.10</t>
  </si>
  <si>
    <t>085-0007131</t>
  </si>
  <si>
    <t>857131</t>
  </si>
  <si>
    <t>Выполнение СМР, ПНР, материалы по титулу: Строительство 4КЛ-0,4 кВ от ТП 10907 до ВРУ-0,4 кВ 1,2  заявителя, в т.ч.ПИР: г.Москва, Б.Тишинский пер., вл.43/20, с.3</t>
  </si>
  <si>
    <t>I-141036</t>
  </si>
  <si>
    <t>Строительство 4КЛ-0,4 кВ от ТП 10907 до ВРУ-0,4 кВ 1,2 заявителя, в т.ч.ПИР: г.Москва, Б.Тишинский пер., вл.43/20, с.3</t>
  </si>
  <si>
    <t>085-0007134</t>
  </si>
  <si>
    <t>857134</t>
  </si>
  <si>
    <t>Выполнение СМР, ПНР, материалы по титулу: Строительство 6КЛ-0,4 кВ от ТП 19420 до ВРЩ-0,4 кВ заявителя, вт.ч. ПИР: Москва, ул. Б.Черемушкинская, дом 23</t>
  </si>
  <si>
    <t>I-140562</t>
  </si>
  <si>
    <t>Строительство 6КЛ-0,4 кВ от ТП 19420 до ВРЩ-0,4 кВ заявителя, вт.ч. ПИР: Москва, ул. Б.Черемушкинская, дом 23</t>
  </si>
  <si>
    <t>085-0007132</t>
  </si>
  <si>
    <t>857132</t>
  </si>
  <si>
    <t>Выполнение СМР, ПНР, материалы, оборудование (за исключением замков, предоставляемых Заказчиком) по титулу: Реконструкция 2ПКЛ 6кВ РП 357 с.1,2 - ПС-6 А,Б, в т.ч. ПИР: г.Москва, ул. Лобанова, 2-й Кожуховский пр-д, ул. Велозаводская, 1-й Кожуховский пр., 2-й Автозаводский пр., 1-й Дербеневский пер.</t>
  </si>
  <si>
    <t>I-124615</t>
  </si>
  <si>
    <t>Реконструкция 2ПКЛ 6кВ РП 357 с.1,2 - ПС-6 А,Б, в т.ч. ПИР: г.Москва, ул. Лобанова, 2-й Кожуховский пр-д, ул. Велозаводская, 1-й Кожуховский пр., 2-й Автозаводский пр., 1-й Дербеневский пер.</t>
  </si>
  <si>
    <t>085-0007133</t>
  </si>
  <si>
    <t>857133</t>
  </si>
  <si>
    <t>Выполнение СМР, ПНР, материалы, оборудование (за исключением замков, предоставляемых Заказчиком) по титулу: Строительство КЛ-0,4кВ от РТП-15165 до границ участка заявителя; установка в РТП-15165 тр-ров 2х1000кВА и сборок н/н на 16 мест, в т.ч.ПИР: г.Москва, Мичуринский пр-т, Олимпийская дер., д.16, к.1</t>
  </si>
  <si>
    <t>I-143157</t>
  </si>
  <si>
    <t>Строительство КЛ-0,4кВ от РТП-15165 до границ участка заявителя; установка в РТП-15165 тр-ров 2х1000кВА и сборок н/н на 16 мест, в т.ч.ПИР: г.Москва, Мичуринский пр-т, Олимпийская дер., д.16, к.1</t>
  </si>
  <si>
    <t>085-0004234</t>
  </si>
  <si>
    <t>854234</t>
  </si>
  <si>
    <t>Выполнение СМР, ПНР, материалы, оборудование (за исключением замков, предоставляемых Заказчиком) по титулу: Реконструкция МТП 26550 (замена тр-ра и на КТП), в т.ч. ПИР: г. Москва, Новосходненское ш., д.124</t>
  </si>
  <si>
    <t>I-124880</t>
  </si>
  <si>
    <t>Реконструкция МТП 26550 (замена тр-ра и на КТП), в т.ч. ПИР: г. Москва, Новосходненское ш., д.124</t>
  </si>
  <si>
    <t>085-0004227</t>
  </si>
  <si>
    <t>854227</t>
  </si>
  <si>
    <t>Выполнение СМР, ПНР, материалы, оборудование (за исключением замков, предоставляемых Заказчиком) по титулу: Строительство новой ТП взамен ТП-17436, в т.ч. ПИР: Головинское шоссе, д.1А, стр.1</t>
  </si>
  <si>
    <t>I-122965</t>
  </si>
  <si>
    <t>Строительство новой ТП взамен ТП-17436, в т.ч. ПИР: Головинское шоссе, д.1А, стр.1</t>
  </si>
  <si>
    <t>085-0007135</t>
  </si>
  <si>
    <t>857135</t>
  </si>
  <si>
    <t>Выполнение СМР, ПНР, материалы, оборудование (за исключением замков, предоставляемых Заказчиком) по титулу: Реконструкция ТП-12916 по проекту "ТК-2х630" с тр-ми 2х630 кВА, в т.ч.ПИР: г.Москва, Каширское ш., д.76</t>
  </si>
  <si>
    <t>I-121636</t>
  </si>
  <si>
    <t>Реконструкция ТП-12916 по проекту "ТК-2х630" с тр-ми 2х630 кВА, в т.ч.ПИР: г.Москва, Каширское ш., д.76</t>
  </si>
  <si>
    <t>085-0007136</t>
  </si>
  <si>
    <t>857136</t>
  </si>
  <si>
    <t>Выполнение СМР, ПНР, материалы по титулу: Строительство 2 КЛ-0,4 кВ от ТП-10757 до границ участка заявителя, в т.ч. ПИР: г.Москва, Ленинский пр-кт, д.64/2</t>
  </si>
  <si>
    <t>I-124218</t>
  </si>
  <si>
    <t>Строительство 2 КЛ-0,4 кВ от ТП-10757 до границ участка заявителя, в т.ч. ПИР: г.Москва, Ленинский пр-кт, д.64/2</t>
  </si>
  <si>
    <t>085-0007137</t>
  </si>
  <si>
    <t>857137</t>
  </si>
  <si>
    <t>Выполнение СМР, ПНР, материалы по титулу: Строительство КЛ-0,4 кВ от ТП-1107 Б  до границ участка заявителя, в т.ч. ПИР: г.Москва, Мукомольный пр-д, д.2, с.1</t>
  </si>
  <si>
    <t>I-129421</t>
  </si>
  <si>
    <t>Строительство КЛ-0,4 кВ от ТП-1107 Б до границ участка заявителя, в т.ч. ПИР: г.Москва, Мукомольный пр-д, д.2, с.1</t>
  </si>
  <si>
    <t>085-0007138</t>
  </si>
  <si>
    <t>857138</t>
  </si>
  <si>
    <t>Выполнение СМР, ПНР, материалы по титулу: Строительство 10КЛ-0,4 кВ от ТП 16857 до ГРЩ-0,4 кВ заявителя, в т.ч. ПИР: Москва, ул. Б. Очаковская, дом 47А, стр. 1</t>
  </si>
  <si>
    <t>I-131084</t>
  </si>
  <si>
    <t>Строительство 10КЛ-0,4 кВ от ТП 16857 до ГРЩ-0,4 кВ заявителя, в т.ч. ПИР: Москва, ул. Б. Очаковская, дом 47А, стр. 1</t>
  </si>
  <si>
    <t>085-0007139</t>
  </si>
  <si>
    <t>857139</t>
  </si>
  <si>
    <t>Выполнение СМР, ПНР, материалы по титулу: Строительство 2КЛ до 1 кВ от ТП 12430 до ВРЩ 0,4 кВ заявителя, вт.ч. ПИР: Москва, ул. Маршала Бирюзова, 39</t>
  </si>
  <si>
    <t>I-134451</t>
  </si>
  <si>
    <t>Строительство 2КЛ до 1 кВ от ТП 12430 до ВРЩ 0,4 кВ заявителя, вт.ч. ПИР: Москва, ул. Маршала Бирюзова, 39</t>
  </si>
  <si>
    <t>085-0007140</t>
  </si>
  <si>
    <t>857140</t>
  </si>
  <si>
    <t>Выполнение СМР, ПНР, материалы, оборудование (за исключением замков, предоставляемых Заказчиком) по титулу: Строительство ПКЛ-10 кВ от РУ-10 кВ ПС-604 до РТП МПЗ-1, РКЛ-10 кВ от РТП МПЗ-1 до РП-16010, от РТП МПЗ-1 до КЛ напр. РП-16010 – ТП-21449, РУ-10 кВ в РТП МПЗ-1, в т.ч. ПИР: г.Москва, ул.Вагоноремонтная, вл.25</t>
  </si>
  <si>
    <t>I-129434</t>
  </si>
  <si>
    <t>Строительство ПКЛ-10 кВ от РУ-10 кВ ПС-604 до РТП МПЗ-1, РКЛ-10 кВ от РТП МПЗ-1 до РП-16010, от РТП МПЗ-1 до КЛ напр. РП-16010 – ТП-21449, РУ-10 кВ в РТП МПЗ-1, в т.ч. ПИР: г.Москва, ул.Вагоноремонтная, вл.25</t>
  </si>
  <si>
    <t>085-0007141</t>
  </si>
  <si>
    <t>857141</t>
  </si>
  <si>
    <t>Выполнение СМР, ПНР, материалы, оборудование (за исключением замков, предоставляемых Заказчиком) по титулу:Строительство нов.ТП-1,2 с тр. 4х1000 кВА, 2КЛ-10кВ от нов.РТП (строится по ТУ№ И-13-00-940738/125) до ТП-22022 с заходом в нов. ТП-1 и ТП-2, в т.ч. ПИР: г. Москва, ул. Садовническая, вл. 31, Садовническая наб., вл. 3-7</t>
  </si>
  <si>
    <t>I-150319</t>
  </si>
  <si>
    <t>Строительство нов.ТП-1,2 с тр. 4х1000 кВА, 2КЛ-10кВ от нов.РТП (строится по ТУ№ И-13-00-940738/125) до ТП-22022 с заходом в нов. ТП-1 и ТП-2, в т.ч. ПИР: г. Москва,  ул. Садовническая, вл. 31, Садовническая наб., вл. 3-7</t>
  </si>
  <si>
    <t>085-0007142</t>
  </si>
  <si>
    <t>857142</t>
  </si>
  <si>
    <t>Выполнение СМР, ПНР, материалы по титулу:Строительство отпаечной ВЛИ-0,4 кВ от опры №51 до границы участка заявителя, в т.ч. ПИР: Москва, ул. Новогорская, дом 44</t>
  </si>
  <si>
    <t>I-129866</t>
  </si>
  <si>
    <t>Строительство ВЛИ-0,4 кВ от ТП 22207 до опоры № 51. Строительство отпаечной ВЛИ-0,4 кВ от опры №51 до границы участка заявителя, в т.ч. ПИР: Москва, ул. Новогорская, дом 44</t>
  </si>
  <si>
    <t>085-0007143</t>
  </si>
  <si>
    <t>857143</t>
  </si>
  <si>
    <t>Выполнение СМР, ПНР, материалы по титулу:Строительство КЛ-0,4 кВ от ТП-11468 до ВРЩ-0,4 кВ заявителя, в т.ч.ПИР: г.Москва, г.Зеленоград, Каштановая ал., д.2, с.7</t>
  </si>
  <si>
    <t>I-136453</t>
  </si>
  <si>
    <t>Строительство КЛ-0,4 кВ от ТП-11468 до ВРЩ-0,4 кВ заявителя, в т.ч.ПИР: г.Москва, г.Зеленоград, Каштановая ал., д.2, с.7</t>
  </si>
  <si>
    <t>085-0007144</t>
  </si>
  <si>
    <t>857144</t>
  </si>
  <si>
    <t>Выполнение СМР, ПНР, материалы по титулу:Строительство КЛ-0,4кВ от ТП-21447 до ВРЩ-0,4 кВ заявителя, в т.ч.ПИР: г.Москва, Дмитровское ш. в р-не 9-й Северной линии, пос.Северный (левая сторона Дмитровского ш.)</t>
  </si>
  <si>
    <t>I-131575</t>
  </si>
  <si>
    <t>Строительство КЛ-0,4кВ от ТП-21447 до ВРЩ-0,4 кВ заявителя, в т.ч.ПИР: г.Москва, Дмитровское ш. в р-не 9-й Северной линии, пос.Северный (левая сторона Дмитровского ш.)</t>
  </si>
  <si>
    <t>085-0007145</t>
  </si>
  <si>
    <t>857145</t>
  </si>
  <si>
    <t>Выполнение СМР, ПНР, материалы, оборудование (за исключением замков, предоставляемых Заказчиком) по титулу:Строительство КЛ-0,4 кВ от ТП-22642 до границ участка заявителя; установка в ТП-22642 сборок н/н на 16 мест, в т.ч.ПИР: г.Москва, ул.2-я Филевская, д.7, к.7</t>
  </si>
  <si>
    <t>I-147733</t>
  </si>
  <si>
    <t>Строительство КЛ-0,4 кВ от ТП-22642 до границ участка заявителя; установка в ТП-22642 сборок н/н на 16 мест, в т.ч.ПИР: г.Москва, ул.2-я Филевская, д.7, к.7</t>
  </si>
  <si>
    <t>085-0007146</t>
  </si>
  <si>
    <t>857146</t>
  </si>
  <si>
    <t>Выполнение СМР, ПНР, материалы, оборудование (за исключением замков, предоставляемых Заказчиком) по титулу: Реконструкция ТП-38 с установкой тр-ов 2х400 кВА, ТП-1823 с установкой тр-ов 2х630 кВА, в т.ч. ПИР: г.Москва, 2-й Боткинский пр-д, д.5, к.1, к.1/11</t>
  </si>
  <si>
    <t>I-131326</t>
  </si>
  <si>
    <t>Реконструкция ТП-38 с установкой тр-ов 2х400 кВА, ТП-1823 с установкой тр-ов 2х630 кВА, в т.ч. ПИР: г.Москва, 2-й Боткинский пр-д, д.5, к.1, к.1/11</t>
  </si>
  <si>
    <t>085-0007148</t>
  </si>
  <si>
    <t>857148</t>
  </si>
  <si>
    <t>Выполнение СМР, ПНР, материалы, оборудование (за исключением замков, предоставляемых Заказчиком) по титулу:Строительство БРТП объектов с тр-ми 4х1250 кВА с уст. 20-ти ячеек, ПКЛ-10 кВ от РУ-10 кВ ПС «Белорусская» до БРТП объекта, РКЛ-10 кВ, в т.ч. ПИР: г.Москва, 2-й Боткинский пр-д, д.5, к.1, к.1/11</t>
  </si>
  <si>
    <t>I-131325</t>
  </si>
  <si>
    <t>Строительство БРТП объектов с тр-ми 4х1250 кВА с уст. 20-ти ячеек, ПКЛ-10 кВ от РУ-10 кВ ПС «Белорусская» до БРТП объекта, РКЛ-10 кВ, в т.ч. ПИР: г.Москва, 2-й Боткинский пр-д, д.5, к.1, к.1/11</t>
  </si>
  <si>
    <t>085-0007149</t>
  </si>
  <si>
    <t>857149</t>
  </si>
  <si>
    <t>Выполнение СМР, ПНР, материалы по титулу:Строительство 2КЛ до 1 кВ от ТП 10321 до ВРЩ-0,4 кВ заявителя, в т.ч. ПИР: Москва, 2-й Ростовский пер, дом 3</t>
  </si>
  <si>
    <t>I-138687</t>
  </si>
  <si>
    <t>Строительство 2КЛ до 1 кВ от ТП 10321 до ВРЩ-0,4 кВ заявителя, в т.ч. ПИР: Москва, 2-й Ростовский пер, дом 3</t>
  </si>
  <si>
    <t>085-0007151</t>
  </si>
  <si>
    <t>Выполнение СМР, ПНР, материалы по титулу: Строительство КЛ-0,4 кВ от ТП-14763 А до границ участка заявителя, в т.ч.ПИР: г.Москва, ул.Башиловская, д.3, к.1</t>
  </si>
  <si>
    <t>I-136422</t>
  </si>
  <si>
    <t>Строительство КЛ-0,4 кВ от ТП-14763 А до границ участка заявителя, в т.ч.ПИР: г.Москва, ул.Башиловская, д.3, к.1</t>
  </si>
  <si>
    <t>085-0004499</t>
  </si>
  <si>
    <t>Выполнение СМР, ПНР, материалы, оборудование (за исключением замков, предоставляемых Заказчиком по титулу: Строительство КЛ-0,4 кВ от ТП-26572 до границ участка заявителя, в т.ч.ПИР: г.Москва, ул.Мясницкая, д.16</t>
  </si>
  <si>
    <t>I-138638</t>
  </si>
  <si>
    <t>Строительство КЛ-0,4 кВ от ТП-26572 до границ участка заявителя, в т.ч.ПИР: г.Москва, ул.Мясницкая, д.16</t>
  </si>
  <si>
    <t>085-0004767</t>
  </si>
  <si>
    <t>Выполнение СМР, ПНР, материалы по титулу: Строительство 2КЛ до 1 кВ от ТП 25173 до ВРЩ 0,4 кВ заявителя, в т.ч. ПИР: Москва, ул. Ибрагимова, дом 5</t>
  </si>
  <si>
    <t>I-137601</t>
  </si>
  <si>
    <t>Строительство 2КЛ до 1 кВ от ТП 25173 до ВРЩ 0,4 кВ заявителя, в т.ч. ПИР: Москва, ул. Ибрагимова, дом 5</t>
  </si>
  <si>
    <t>085-0007152</t>
  </si>
  <si>
    <t>857152</t>
  </si>
  <si>
    <t>Выполнение СМР, ПНР, материалы по титулу:Реконструкция ТП-11491 по тип. проекту ТП-1Н с заменой тр-ов 2x1000в т.ч. ПИР: г.Москва</t>
  </si>
  <si>
    <t>I-126491</t>
  </si>
  <si>
    <t>Реконструкция ТП-11491 по тип. проекту ТП-1Н с заменой тр-ов 2x1000в т.ч. ПИР: г.Москва</t>
  </si>
  <si>
    <t>085-0007155</t>
  </si>
  <si>
    <t>857155</t>
  </si>
  <si>
    <t>Выполнение СМР, ПНР, материалы,  по титулу: Реконструкция КЛ РП16026-РП19026, в т.ч. ПИР: г.Москва, Уманский пер., ул.Сретенка д.28/1</t>
  </si>
  <si>
    <t>I-127179</t>
  </si>
  <si>
    <t>Реконструкция КЛ РП16026-РП19026, в т.ч. ПИР: г.Москва, Уманский пер., ул.Сретенка д.28/1</t>
  </si>
  <si>
    <t>085-0004278</t>
  </si>
  <si>
    <t>854278</t>
  </si>
  <si>
    <t>Выполнение СМР, ПНР, материалы, оборудование (за исключением замков, предоставляемых Заказчиком)   по титулу: Реконструкция ТП 196 по проекту "2КТП-630", в т.ч. ПИР: г. Москва, Покровский бульвар, д.3</t>
  </si>
  <si>
    <t>I-127464</t>
  </si>
  <si>
    <t>Реконструкция ТП 196 по проекту "2КТП-630", в т.ч. ПИР: г. Москва, Покровский бульвар, д.3</t>
  </si>
  <si>
    <t>085-0007153</t>
  </si>
  <si>
    <t>857153</t>
  </si>
  <si>
    <t>Выполнение СМР, ПНР, материалы, оборудование (за исключением замков, предоставляемых Заказчиком)   по титулу: Перекладка ПКЛ-10 кВ: РП 11162 - ТП 370 по адресу: ул.Севанская д.64 - ул.Подольских курсантов владение 9</t>
  </si>
  <si>
    <t>I-112087</t>
  </si>
  <si>
    <t>Перекладка ПКЛ-10 кВ: РП 11162 - ТП 370 по адресу: ул.Севанская д.64 - ул.Подольских курсантов владение 9</t>
  </si>
  <si>
    <t>085-0007150</t>
  </si>
  <si>
    <t>857150</t>
  </si>
  <si>
    <t>Выполнение СМР, ПНР, материалы,  по титулу: Реконструкция участка КЛ ПС 780 - РТП 15049 по адресу: г. Москва, ул. Бауманская, д.27</t>
  </si>
  <si>
    <t>I-127230</t>
  </si>
  <si>
    <t>Реконструкция участка КЛ ПС 780 - РТП 15049 по адресу: г. Москва, ул. Бауманская, д.27</t>
  </si>
  <si>
    <t>085-0007147</t>
  </si>
  <si>
    <t>857147</t>
  </si>
  <si>
    <t>Выполнение СМР, ПНР, материалы,  по титулу: Реконструкция 8ПКЛ 10кВ РТП-18076 - ТЭЦ-26, РТП-18073 - ТЭЦ-26, РТП-18077 - ТЭЦ-26, РТП-19064 - ТЭЦ-26, в т.ч. ПИР: г.Москва, переход под Курской ж/д в районе МКАД 32км</t>
  </si>
  <si>
    <t>I-124606</t>
  </si>
  <si>
    <t>Реконструкция 8ПКЛ 10кВ РТП-18076 - ТЭЦ-26, РТП-18073 - ТЭЦ-26, РТП-18077 - ТЭЦ-26, РТП-19064 - ТЭЦ-26, в т.ч. ПИР: г.Москва, переход под Курской ж/д в районе МКАД 32км</t>
  </si>
  <si>
    <t>085-0007108</t>
  </si>
  <si>
    <t>857108</t>
  </si>
  <si>
    <t>Выполнение СМР, ПНР, материалы,  по титулу: Реконструкция 2 КЛ 10кВ РП11071(с1,с2) - ТП12161А,Б, в т.ч. ПИР: г.Москва, Зеленоград, Сосновая аллея</t>
  </si>
  <si>
    <t>I-127223</t>
  </si>
  <si>
    <t>Реконструкция 2 КЛ 10кВ РП11071(с1,с2) - ТП12161А,Б, в т.ч. ПИР: г.Москва, Зеленоград, Сосновая аллея</t>
  </si>
  <si>
    <t>085-0007157</t>
  </si>
  <si>
    <t>857157</t>
  </si>
  <si>
    <t>Выполнение СМР, ПНР, материалы, оборудование (за исключением замков, предоставляемых Заказчиком) по титулу: Реконструкция ТП-14749 по тип.проекту "2ТО-1000", прокладка КЛ от ТП-14749 до вв.34921, 34922, 34923, 34924, 34929, 34930, от ТП-14749 до вв.абонента, в т.ч. ПИР: г.Москва, ул. Маршала Василевского, дом 3, корп.1</t>
  </si>
  <si>
    <t>I-119868</t>
  </si>
  <si>
    <t>Реконструкция ТП-14749 по тип.проекту "2ТО-1000", прокладка КЛ от ТП-14749 до вв.34921, 34922, 34923, 34924, 34929, 34930, от ТП-14749 до вв.абонента, в т.ч. ПИР: г.Москва, ул. Маршала Василевского, дом 3, корп.1</t>
  </si>
  <si>
    <t>085-0007158</t>
  </si>
  <si>
    <t>857158</t>
  </si>
  <si>
    <t>Выполнение СМР, ПНР, материалы, оборудование (за исключением замков, предоставляемых Заказчиком) по титулу:Реконструкция ТП-10964 с тр-ми 2x1000 кВА, КЛ-0,4 кВ от ТП-10956 до ТП-10964, вв.87973, вв.24231, вв.24238, вв.24245, от ТП-10964 а,Б - вв.24255, в т.ч. ПИР: г.Москва, Ленинградский пр., д.75</t>
  </si>
  <si>
    <t>I-126488</t>
  </si>
  <si>
    <t>Реконструкция ТП-10964 с тр-ми 2x1000 кВА, КЛ-0,4 кВ от ТП-10956 до ТП-10964, вв.87973, вв.24231, вв.24238, вв.24245, от ТП-10964 а,Б - вв.24255, в т.ч. ПИР: г.Москва, Ленинградский пр., д.75</t>
  </si>
  <si>
    <t>038-0000484</t>
  </si>
  <si>
    <t>Выполнение СМР, ПНР, материалы, оборудование по титулу : Реконструкция кабельного участка КВЛ 110 кВ «Бескудниково – Красные Горки»</t>
  </si>
  <si>
    <t>СМР, ПНР, материалы, оборудование</t>
  </si>
  <si>
    <t>I-111263</t>
  </si>
  <si>
    <t>Реконструкция кабельного участка КВЛ 110 кВ «Бескудниково – Красные Горки»</t>
  </si>
  <si>
    <t xml:space="preserve">не утверждена </t>
  </si>
  <si>
    <t>038-0000523</t>
  </si>
  <si>
    <t xml:space="preserve">Выполнение СМР, ПНР, материалы, оборудование по титулу : Реконструкция КВЛ 110 кВ Кожухово-Южная от ПП 37 до ПП 35 </t>
  </si>
  <si>
    <t>I-111265</t>
  </si>
  <si>
    <t xml:space="preserve">Реконструкция КВЛ 110 кВ Кожухово-Южная от ПП 37 до ПП 35 </t>
  </si>
  <si>
    <t>038-0000674</t>
  </si>
  <si>
    <t>Выполнение СМР, ПНР, материалы, оборудование по титулу : Сооружение кабельных заходов на ПС 110 кВ "Медведевская"</t>
  </si>
  <si>
    <t>I-157039</t>
  </si>
  <si>
    <t>Сооружение кабельных заходов на ПС 110 кВ "Медведевская"</t>
  </si>
  <si>
    <t>038-0000596</t>
  </si>
  <si>
    <t xml:space="preserve">Выполнение СМР, ПНР, материалы, оборудование по титулу : КЛ-110кВ от ПС 110кВ Северово" до ПС  "Фетищево" </t>
  </si>
  <si>
    <t>I-134768</t>
  </si>
  <si>
    <t xml:space="preserve">КЛ-110кВ от ПС 110кВ Северово" до ПС  "Фетищево" </t>
  </si>
  <si>
    <t>038-0000676</t>
  </si>
  <si>
    <t>Выполнение СМР, ПНР, материалы, оборудование по титулу : Реконструкция КВЛ 220 кВ "ТЭЦ-23 - Елоховская 1, 2"</t>
  </si>
  <si>
    <t>I-137913</t>
  </si>
  <si>
    <t>Реконструкция КВЛ 220 кВ "ТЭЦ-23 - Елоховская 1, 2"</t>
  </si>
  <si>
    <t>038-0000603</t>
  </si>
  <si>
    <t>Выполнение СМР, ПНР, материалы, оборудованиепо титулу : Реконструкция КВЛ 110 кВ ТЭЦ 16-Ходынка 1,2</t>
  </si>
  <si>
    <t>I-132165</t>
  </si>
  <si>
    <t>Реконструкция КВЛ 110 кВ ТЭЦ 16-Ходынка 1,2</t>
  </si>
  <si>
    <t>038-0000597</t>
  </si>
  <si>
    <t>Выполнение СМР, ПНР, материалы, оборудование по титулу : Реконструкция КЛ 110 кВ "Тропарево – Теплый Стан №1, №2"</t>
  </si>
  <si>
    <t>I-117752</t>
  </si>
  <si>
    <t>Реконструкция КЛ 110 кВ "Тропарево – Теплый Стан №1, №2"</t>
  </si>
  <si>
    <t>038-0000619</t>
  </si>
  <si>
    <t>Выполнение СМР, ПНР, материалы, оборудование по титулу : Реконструкция КВЛ 110 кВ "Фили-Ходынка с отп." (переустройство воздушного участка в кабель, увеличение пропускной способности кабельного участка и организация заходов на ПС "Шелепиха")</t>
  </si>
  <si>
    <t>I-137918</t>
  </si>
  <si>
    <t>Реконструкция КВЛ 110 кВ "Фили-Ходынка с отп." (переустройство воздушного участка в кабель, увеличение пропускной способности кабельного участка и организация заходов на ПС "Шелепиха")</t>
  </si>
  <si>
    <t>038-0000489</t>
  </si>
  <si>
    <t xml:space="preserve">Выполнение ПИР, авторский надзор  по титулу : Сооружение заходов КЛ 110 кВ "Восточная-Некрасовка с отп.", "Кучино - Некрасовка", "Некрасовка-Минеральная", "Некрасовка - Прогресс" на "Каскадная" </t>
  </si>
  <si>
    <t xml:space="preserve">Запрос цен по результатам открытых конкурентных переговоров </t>
  </si>
  <si>
    <t>I-137919</t>
  </si>
  <si>
    <t xml:space="preserve">Сооружение заходов КЛ 110 кВ "Восточная-Некрасовка с отп.", "Кучино - Некрасовка", "Некрасовка-Минеральная", "Некрасовка - Прогресс" на "Каскадная" </t>
  </si>
  <si>
    <t>038-0000599</t>
  </si>
  <si>
    <t>Выполнение СМР, ПНР, материалы, оборудование по титулу : Реконструкция КВЛ 110 кВ Кожухово-Чертаново с отп.</t>
  </si>
  <si>
    <t>I-117754</t>
  </si>
  <si>
    <t>Реконструкция КВЛ 110 кВ Кожухово-Чертаново с отп.</t>
  </si>
  <si>
    <t>082-0008026</t>
  </si>
  <si>
    <t>Выполнение ПИР, авторский надзор по Рек-ция транзита ВЛ-110 кВ "Весенняя-Лаговская"</t>
  </si>
  <si>
    <t>Ориентировочный расчет</t>
  </si>
  <si>
    <t>ЮЭС 2015</t>
  </si>
  <si>
    <t>Рек-ция транзита ВЛ-110 кВ "Весенняя-Лаговская-Бугры"</t>
  </si>
  <si>
    <t>082-0008027</t>
  </si>
  <si>
    <t>Выполнение ПИР, авторский надзор по Рек-ция транзита ВЛ-110 кВ "Лаговская-Полиграф"</t>
  </si>
  <si>
    <t>082-0008028</t>
  </si>
  <si>
    <t>Выполнение ПИР, авторский надзор по ПС Дзержинская</t>
  </si>
  <si>
    <t>ЮЭС 8</t>
  </si>
  <si>
    <t>ПС Дзержинская</t>
  </si>
  <si>
    <t>2017 (2020)</t>
  </si>
  <si>
    <t>082-0008029</t>
  </si>
  <si>
    <t>Выполнение ПИР, авторский надзор по ПС № 104 110/35/6 кВ Климовская</t>
  </si>
  <si>
    <t>ЮЭС 2824</t>
  </si>
  <si>
    <t>ПС № 104 110/35/6 кВ Климовская</t>
  </si>
  <si>
    <t>2018 (2019)</t>
  </si>
  <si>
    <t>082-0008378</t>
  </si>
  <si>
    <t>Выполнение СМР, ПНР, оборудование (за исключением оборудования, предоставляемого Заказчиком) по титулу: ПС Красково</t>
  </si>
  <si>
    <t>СМР, ПНР, оборудование (за исключением оборудования, предоставляемого Заказчиком)</t>
  </si>
  <si>
    <t>2016-2020</t>
  </si>
  <si>
    <t>I-116170</t>
  </si>
  <si>
    <t>ПС Красково</t>
  </si>
  <si>
    <t>2016 (2020)</t>
  </si>
  <si>
    <t>082-0008076</t>
  </si>
  <si>
    <t>Выполнение  СМР, ПНР, оборудование по Реконструкция ВЛ 110 кВ "Серпухов - Заповедник", "Заповедник-Пущино", "Стрелецкая-Пущино", "Кашира-Стрелецкая 1,2" с образованием вторых цепей (3 пусковой комплекс ПС№44"Серпухов", ПС №658 "Заповедник")</t>
  </si>
  <si>
    <t>I-106974</t>
  </si>
  <si>
    <t>Реконструкция ВЛ 110 кВ "Серпухов - Заповедник", "Заповедник-Пущино", "Стрелецкая-Пущино", "Кашира-Стрелецкая 1,2" с образованием вторых цепей (с реконструкцией ПС  110/35/10/6 № 44 Серпухов)</t>
  </si>
  <si>
    <t>2014-2019</t>
  </si>
  <si>
    <t>082-0008079</t>
  </si>
  <si>
    <t>Выполнение  СМР, ПНР, оборудование (за исключением оборудования, предоставляемого Заказчиком) по ПС Пущино</t>
  </si>
  <si>
    <t>I-124649</t>
  </si>
  <si>
    <t>ПС Пущино</t>
  </si>
  <si>
    <t>082-0008093</t>
  </si>
  <si>
    <t>Выполнение  СМР, ПНР, оборудование (за исключением оборудования, предоставляемого Заказчиком) по ПС-320 "Н.Домодедово", г. Домодедово</t>
  </si>
  <si>
    <t>I-112811</t>
  </si>
  <si>
    <t>ПС-320 "Н.Домодедово", г. Домодедово</t>
  </si>
  <si>
    <t>2015 (2020)</t>
  </si>
  <si>
    <t>082-0008080</t>
  </si>
  <si>
    <t>Выполнение  СМР, ПНР, оборудование (за исключением оборудования, предоставляемого Заказчиком)  по ПС 110 кВ № 319 "Лаговская"</t>
  </si>
  <si>
    <t>I-124661</t>
  </si>
  <si>
    <t>ПС 110 кВ № 319 "Лаговская"</t>
  </si>
  <si>
    <t>082-0008081</t>
  </si>
  <si>
    <t>Выполнение  СМР, ПНР, оборудование  (за исключением оборудования, предоставляемого Заказчиком) по ПС 110 кВ № 379 "Хомутово"</t>
  </si>
  <si>
    <t>I-124660</t>
  </si>
  <si>
    <t>ПС 110 кВ № 379 "Хомутово"</t>
  </si>
  <si>
    <t>2016 (2017)</t>
  </si>
  <si>
    <t>082-0009594</t>
  </si>
  <si>
    <t>Выполнение  СМР, ПНР, оборудование (за исключением оборудования, предоставляемого Заказчиком) по Реконструкция ПС 110 кВ "Санаторная" № 708     3 этап</t>
  </si>
  <si>
    <t>I-106386</t>
  </si>
  <si>
    <t>Реконструкция ПС 110 кВ "Санаторная" № 708</t>
  </si>
  <si>
    <t>2013-2014 (2018)</t>
  </si>
  <si>
    <t>082-0008087</t>
  </si>
  <si>
    <t>Выполнение  СМР, ПНР, оборудование (за исключением оборудования, предоставляемого Заказчиком) по ПС № 491  "Прудная" 110/10 кВ  I Этап</t>
  </si>
  <si>
    <t>I-124659</t>
  </si>
  <si>
    <t>ПС № 491  "Прудная" 110/10 кВ</t>
  </si>
  <si>
    <t>2016 (2018)</t>
  </si>
  <si>
    <t>082-0008088</t>
  </si>
  <si>
    <t>Выполнение  СМР, ПНР, оборудование (за исключением оборудования, предоставляемого Заказчиком) по ПС 35 кВ № 137 "Домодедово"</t>
  </si>
  <si>
    <t>I-116171</t>
  </si>
  <si>
    <t>ПС 35 кВ № 137 "Домодедово"</t>
  </si>
  <si>
    <t>082-0009485</t>
  </si>
  <si>
    <t>Выполнение  СМР, ПНР, оборудование (за исключением оборудования, предоставляемого Заказчиком) по Реконструкция ПС 110 кВ  "Кварц" №23, замена Т2.</t>
  </si>
  <si>
    <t>I-106789</t>
  </si>
  <si>
    <t>Реконструкция ПС 110 кВ  "Кварц" №23, замена Т2.</t>
  </si>
  <si>
    <t>2014 (2020)</t>
  </si>
  <si>
    <t>082-0009484</t>
  </si>
  <si>
    <t>Выполнение  СМР, ПНР, оборудование (за исключением оборудования, предоставляемого Заказчиком) по Реконструкция ПС 220кВ "Гулево" №182 (Замена автотрансформаторов на 2*250 МВА)</t>
  </si>
  <si>
    <t>I-102989</t>
  </si>
  <si>
    <t>Реконструкция ПС 220кВ "Гулево" №182 (Замена автотрансформаторов на 2*250 МВА)</t>
  </si>
  <si>
    <t>082-0009486</t>
  </si>
  <si>
    <t>Выполнение СМР, ПНР,  оборудование и материалы по : Реконструкция ВЛ-10кВ на КЛ-10 кВ фид.7 с ПС-658 (оп.1-оп.69)</t>
  </si>
  <si>
    <t>I-116408</t>
  </si>
  <si>
    <t>Реконструкция ВЛ-10кВ на КЛ-10 кВ фид.7 с ПС-658 (оп.1-оп.69)</t>
  </si>
  <si>
    <t>Приказ №1928 от 28.10.2014</t>
  </si>
  <si>
    <t>082-0009488</t>
  </si>
  <si>
    <t xml:space="preserve">Выполнение  СМР, ПНР, оборудование по Строительство РП-10 кВ, двух КЛ-10 кВ от проект. ячеек в РУ-10 кВ ПС №320 "Новодомодедово", 2 ячейки, в т.ч. ПНР, МО, г. Домодедово
</t>
  </si>
  <si>
    <t>Авансы от ТП</t>
  </si>
  <si>
    <t>I-175239</t>
  </si>
  <si>
    <t xml:space="preserve">Строительство РП-10 кВ, двух КЛ-10 кВ от проект. ячеек в РУ-10 кВ ПС №320 "Новодомодедово", 2 ячейки, в т.ч. ПНР, МО, г. Домодедово
</t>
  </si>
  <si>
    <t>082-0009489</t>
  </si>
  <si>
    <t>Выполнение  СМР, ПНР, оборудование по Строительство РП-10 кВ с установкой 4-х ячеек, 2-х КЛ-10 кВ от яч. №115, №211 ПС №643 "Руднево", в т.ч. ПИР, МО, Люберецкий р-н, пос. Жилино-1, 1-й км Быковского ш., уч. 1,4,5</t>
  </si>
  <si>
    <t>I-175538</t>
  </si>
  <si>
    <t>Строительство РП-10 кВ с установкой 4-х ячеек, 2-х КЛ-10 кВ от яч. №115, №211 ПС №643 "Руднево", в т.ч. ПИР, МО, Люберецкий р-н, пос. Жилино-1, 1-й км Быковского ш., уч. 1,4,5</t>
  </si>
  <si>
    <t>ТП
тариф</t>
  </si>
  <si>
    <t>084-0002477</t>
  </si>
  <si>
    <t>Выполнение ПИР, авторский надзор по Реконструкция ВЛ 110 кВ "Фосфоритная-Сирена"</t>
  </si>
  <si>
    <t>I-116186</t>
  </si>
  <si>
    <t>Реконструкция ВЛ 110 кВ "Фосфоритная-Сирена"</t>
  </si>
  <si>
    <t>084-0002479</t>
  </si>
  <si>
    <t>Выполнение ПИР, авторский надзор по ПС Кучино, в т.ч. ПИР</t>
  </si>
  <si>
    <t>I-116195</t>
  </si>
  <si>
    <t>ПС Кучино, в т.ч. ПИР</t>
  </si>
  <si>
    <t>084-0004825</t>
  </si>
  <si>
    <t>Выполнение ПИР, авторский надзор по ПС 35 кВ № 10 "Красный угол"</t>
  </si>
  <si>
    <t>I-116340</t>
  </si>
  <si>
    <t>ПС 35 кВ № 10 "Красный угол"</t>
  </si>
  <si>
    <t>084-0004826</t>
  </si>
  <si>
    <t>Выполнение ПИР, авторский надзор по Реконструкция ВЛ 0,4кВ от КТП-1080, 1081, реконструкция КТП-1080, 1081, установка доп. КТП в н.п. Степановка Орехово-Зуевского района</t>
  </si>
  <si>
    <t>I-150938</t>
  </si>
  <si>
    <t>Реконструкция ВЛ 0,4кВ от КТП-1080, 1081, реконструкция КТП-1080, 1081, установка доп. КТП в н.п. Степановка Орехово-Зуевского района</t>
  </si>
  <si>
    <t>084-0003697</t>
  </si>
  <si>
    <t xml:space="preserve">Выполнение СМР, ПНР, Оборудование по Реконструкция ЗТП-30, МО, Егорьевский р-н, д. Карповское </t>
  </si>
  <si>
    <t xml:space="preserve"> СМР, ПНР, Оборудование</t>
  </si>
  <si>
    <t>I-127231</t>
  </si>
  <si>
    <t xml:space="preserve">Реконструкция ЗТП-30, МО, Егорьевский р-н, д. Карповское </t>
  </si>
  <si>
    <t>084-0003698</t>
  </si>
  <si>
    <t>Выполнение СМР, ПНР, Оборудование по Реконструкция ЗТП-68, МО, Луховицкий р-н, с. Головачево</t>
  </si>
  <si>
    <t>СМР, ПНР, Оборудование</t>
  </si>
  <si>
    <t>I-127233</t>
  </si>
  <si>
    <t>Реконструкция ЗТП-68, МО, Луховицкий р-н, с. Головачево</t>
  </si>
  <si>
    <t>084-0004827</t>
  </si>
  <si>
    <t xml:space="preserve">Выполнение ПИР, авторский надзор по Реконструкция ТП-1011, МО, Орехово-Зуевский р-н, д. Беззубово </t>
  </si>
  <si>
    <t>I-127235</t>
  </si>
  <si>
    <t xml:space="preserve">Реконструкция ТП-1011, МО, Орехово-Зуевский р-н, д. Беззубово </t>
  </si>
  <si>
    <t>084-0004828</t>
  </si>
  <si>
    <t>Выполнение ПИР, авторский надзор по Модернизация резервных защит ВЛ -35 кВ на ПС ВЭС:ПС № 204 "Демихово", ПС № 78 "Дивная"</t>
  </si>
  <si>
    <t>I-126519</t>
  </si>
  <si>
    <t>Модернизация резервных защит ВЛ -35 кВ на ПС ВЭС:ПС № 204 "Демихово", ПС № 78 "Дивная"</t>
  </si>
  <si>
    <t>084-0004829</t>
  </si>
  <si>
    <t>Выполнение ПИР, авторский надзор по Комплекс работ по телемеханники на ПС ВЭС: № 415 "Ликино", № 306 "Дроздово", № 611 "Городна", № 768 "Гавриловская", № 430 "Лопатино", № 703 "Туменская", № 818 "Ботино", № 225 "Голубино", № 19 "Краф", № 74 "Непецино", № 170 "Черусти".</t>
  </si>
  <si>
    <t>I-151002</t>
  </si>
  <si>
    <t>Комплекс работ по телемеханники на ПС ВЭС: № 415 "Ликино", № 306 "Дроздово", № 611 "Городна", № 768 "Гавриловская", № 430 "Лопатино", № 703 "Туменская", № 818 "Ботино", № 225 "Голубино", № 19 "Краф", № 74 "Непецино", № 170 "Черусти".</t>
  </si>
  <si>
    <t>084-0003719</t>
  </si>
  <si>
    <t>Выполнение СМР, ПНР, Оборудование по Реконструкция ВЛ 110 кВ "Бакунино-Суворово"</t>
  </si>
  <si>
    <t>I-116192</t>
  </si>
  <si>
    <t>Реконструкция ВЛ 110 кВ "Бакунино-Суворово"</t>
  </si>
  <si>
    <t>084-0003707</t>
  </si>
  <si>
    <t>Выполнение СМР, ПНР, Оборудование по Реконструкция ВЛ 110 кВ "Пески - Фабричная"</t>
  </si>
  <si>
    <t>I-116193</t>
  </si>
  <si>
    <t>Реконструкция ВЛ 110 кВ "Пески - Фабричная"</t>
  </si>
  <si>
    <t>084-0004881</t>
  </si>
  <si>
    <t>Выполнение СМР, ПНР, Оборудование по Реконструкция ПС № 130 "Электросталь" (2 этап)</t>
  </si>
  <si>
    <t>I-116103</t>
  </si>
  <si>
    <t>Реконструкция ПС № 130 "Электросталь"</t>
  </si>
  <si>
    <t>084-0001373</t>
  </si>
  <si>
    <t>Выполнение СМР, ПНР, Оборудование по ПС 110 кВ "Истомкино"</t>
  </si>
  <si>
    <t>I-111144</t>
  </si>
  <si>
    <t>ПС 110 кВ "Истомкино"</t>
  </si>
  <si>
    <t>084-0003722</t>
  </si>
  <si>
    <t>Выполнение СМР, ПНР, Оборудование по Реконструкция ПС № 38 "Бережки"</t>
  </si>
  <si>
    <t>I-116194</t>
  </si>
  <si>
    <t>Реконструкция ПС № 38 "Бережки"</t>
  </si>
  <si>
    <t>084-0003721</t>
  </si>
  <si>
    <t>Выполнение СМР, ПНР, Оборудование по Реконструкция ПС № 52 "Двойня"</t>
  </si>
  <si>
    <t>I-116104</t>
  </si>
  <si>
    <t>Реконструкция ПС № 52 "Двойня"</t>
  </si>
  <si>
    <t>084-0002481</t>
  </si>
  <si>
    <t>Выполнение СМР, ПНР, Оборудование по Реконструкция ПС 110 кВ №414 Кудиново</t>
  </si>
  <si>
    <t>I-117060</t>
  </si>
  <si>
    <t>Реконструкция ПС 110 кВ №414 Кудиново</t>
  </si>
  <si>
    <t>084-0003723</t>
  </si>
  <si>
    <t>Выполнение СМР, ПНР, Оборудование по ПС 35/10 кВ "Фетровая"</t>
  </si>
  <si>
    <t>I-116467</t>
  </si>
  <si>
    <t>ПС 35/10 кВ "Фетровая"</t>
  </si>
  <si>
    <t>084-0004830</t>
  </si>
  <si>
    <t>Выполнение СМР, ПНР, Оборудование по Замена выключателей 110 кВ на ПС ВЭС</t>
  </si>
  <si>
    <t>I-168894</t>
  </si>
  <si>
    <t>Замена выключателей 110 кВ на ПС ВЭС</t>
  </si>
  <si>
    <t>67 шт.</t>
  </si>
  <si>
    <t>084-0003938</t>
  </si>
  <si>
    <t>Выполнение СМР, ПНР, Оборудование по Реконструкция ПС№616 "Сельниково". Замена масляных выключателей на вакуумные реклоузеры (ввод 1 и 2)</t>
  </si>
  <si>
    <t>I-160252</t>
  </si>
  <si>
    <t>Реконструкция ПС№616 "Сельниково". Замена масляных выключателей на вакуумные реклоузеры (ввод 1 и 2)</t>
  </si>
  <si>
    <t>084-0003709</t>
  </si>
  <si>
    <t>Выполнение СМР, ПНР, Оборудование по Модернизация РЗА вводов 6-10 кВ на ПС ВЭС:ПС № 380 "Захарово", ПС № 340 "Дуговая", № 641 "Гранит", № 83 "Райки", ПС №251 "Водовод", ПС № 115 "Чкалово", ПС № 102 "Шиферная", ПС № 79 "Ловцы", ПС № 656 "Митяево", ПС № 768 " Гавриловская", ПС № 819 "Мишеронь", ПС № 817 "Спортивная", ПС № 818 "Ботино", ПС № 678 "Ларино", ПС № 565 "Митяево"</t>
  </si>
  <si>
    <t>I-126524</t>
  </si>
  <si>
    <t>Модернизация РЗА вводов 6-10 кВ на ПС ВЭС:ПС № 380 "Захарово", ПС № 340 "Дуговая", № 641 "Гранит", № 83 "Райки", ПС №251 "Водовод", ПС № 115 "Чкалово", ПС № 102 "Шиферная", ПС № 79 "Ловцы", ПС № 656 "Митяево", ПС № 768 " Гавриловская", ПС № 819 "Мишеронь", ПС № 817 "Спортивная", ПС № 818 "Ботино", ПС № 678 "Ларино", ПС № 565 "Митяево"</t>
  </si>
  <si>
    <t>084-0003717</t>
  </si>
  <si>
    <t>Выполнение СМР, ПНР, Оборудование по Установка дуговых защит на ПС ВЭС</t>
  </si>
  <si>
    <t>I-137513</t>
  </si>
  <si>
    <t>Установка дуговых защит на ПС ВЭС</t>
  </si>
  <si>
    <t>084-0003712</t>
  </si>
  <si>
    <t>Выполнение СМР, ПНР, Оборудование по Установка ИРМ 2х25 МВАр на ПС 110 кВ Радовицы</t>
  </si>
  <si>
    <t>I-137518</t>
  </si>
  <si>
    <t>Установка ИРМ 2х25 МВАр на ПС 110 кВ Радовицы</t>
  </si>
  <si>
    <t>084-0004835</t>
  </si>
  <si>
    <t xml:space="preserve">Выполнение СМР, ПНР, Оборудование по Модернизация комплексов ТМ ПС   «Колыберово», «Глухово», «Соколовская», «Черное» 
</t>
  </si>
  <si>
    <t>I-126532</t>
  </si>
  <si>
    <t xml:space="preserve">Модернизация комплексов ТМ ПС   «Колыберово», «Глухово», «Соколовская», «Черное» 
</t>
  </si>
  <si>
    <t>084-0004836</t>
  </si>
  <si>
    <t>Выполнение СМР, ПНР, Оборудование по Реконструкция комплексов телемеханики на ПС №742 Орбита, №601 Дружба, №242 Булгаково, №602 Боровое, №356 Павлово, №251 Водовод,  №652 Шульгино, №660 Шерна</t>
  </si>
  <si>
    <t>I-168922</t>
  </si>
  <si>
    <t>Реконструкция комплексов телемеханики на ПС №742 Орбита, №601 Дружба, №242 Булгаково, №602 Боровое, №356 Павлово, №251 Водовод,  №652 Шульгино, №660 Шерна</t>
  </si>
  <si>
    <t>084-0003718</t>
  </si>
  <si>
    <t>Выполнение СМР, ПНР, Оборудование по Реконструкции сети радиосвязи</t>
  </si>
  <si>
    <t>I-112458</t>
  </si>
  <si>
    <t>Реконструкции сети радиосвязи</t>
  </si>
  <si>
    <t>084-0004831</t>
  </si>
  <si>
    <t>Выполнение СМР, ПНР, Оборудование по Строительство узла средств ДТУ ЦУС ВЭС</t>
  </si>
  <si>
    <t>ВЭС-213</t>
  </si>
  <si>
    <t>Строительство узла средств ДТУ ЦУС ВЭС</t>
  </si>
  <si>
    <t>084-0004832</t>
  </si>
  <si>
    <t>Выполнение СМР, ПНР, Оборудование по Реконструкция ПС № 212 "Восточная", установка периметральной охранной сигнализации</t>
  </si>
  <si>
    <t>I-168893</t>
  </si>
  <si>
    <t>Реконструкция ПС № 212 "Восточная", установка периметральной охранной сигнализации</t>
  </si>
  <si>
    <t>084-0004833</t>
  </si>
  <si>
    <t>Выполнение СМР, ПНР, Оборудование по Реконструкция ПС № 157 "Горенки", установка периметральной охранной сигнализации</t>
  </si>
  <si>
    <t>I-168892</t>
  </si>
  <si>
    <t>Реконструкция ПС № 157 "Горенки", установка периметральной охранной сигнализации</t>
  </si>
  <si>
    <t>084-0004834</t>
  </si>
  <si>
    <t>Выполнение СМР, ПНР, Оборудование по Оборудование системой АПС объектов ВЭС</t>
  </si>
  <si>
    <t>I-168891</t>
  </si>
  <si>
    <t>Оборудование системой АПС объектов ВЭС</t>
  </si>
  <si>
    <t>081-0005928</t>
  </si>
  <si>
    <t>Выполнение ПИР, авторский надзор по ПС 110/35/10 кВ № 541 Речная</t>
  </si>
  <si>
    <t>I-163775</t>
  </si>
  <si>
    <t>ПС 110/35/10 кВ № 541 Речная</t>
  </si>
  <si>
    <t>081-0005929</t>
  </si>
  <si>
    <t>Выполнение ПИР, авторский надзор по ПС 110/10/6 кВ № 82 Павшино</t>
  </si>
  <si>
    <t>I-163776</t>
  </si>
  <si>
    <t>ПС 110/10/6 кВ № 82 Павшино</t>
  </si>
  <si>
    <t>081-0007647</t>
  </si>
  <si>
    <t>Выполнение СМР, ПНР, оборудование (за исключением оборудования, предоставляемого Заказчиком) по титулу: ПС 110/10/6 кВ "Луговая"</t>
  </si>
  <si>
    <t>I-111086</t>
  </si>
  <si>
    <t>ПС 110/10/6 кВ "Луговая"</t>
  </si>
  <si>
    <t>081-0004332</t>
  </si>
  <si>
    <t>Выполнение СМР, ПНР, оборудование (за исключением оборудования, предоставляемого Заказчиком) по титулу: ПС 110/35 кВ № 198 "Н. Подлипки" (1 этап 1 ПК)</t>
  </si>
  <si>
    <t>I-111084</t>
  </si>
  <si>
    <t>ПС 110/35 кВ № 198 "Н. Подлипки"</t>
  </si>
  <si>
    <t>Приказ № 3896 от 14.10.14 (1 этап 1 ПК)</t>
  </si>
  <si>
    <t>081-0003279</t>
  </si>
  <si>
    <t>Выполнение СМР, ПНР, оборудование (за исключением оборудования, предоставляемого Заказчиком) по титулу: ПС № 255 "Костино" (2 ПК)</t>
  </si>
  <si>
    <t>I-111083</t>
  </si>
  <si>
    <t>ПС № 255 "Костино"</t>
  </si>
  <si>
    <t>081-0007659</t>
  </si>
  <si>
    <t>Выполнение ПИР, авторский надзор по ПС 110 кВ № 669 "Рогачево"</t>
  </si>
  <si>
    <t>I-150904</t>
  </si>
  <si>
    <t>ПС 110 кВ № 669 "Рогачево"</t>
  </si>
  <si>
    <t>081-0004318</t>
  </si>
  <si>
    <t>Выполнение СМР, ПНР, оборудование (за исключением оборудования, предоставляемого Заказчиком) по титулу: ПС № 717 "Мелихово" (1 этап 1 ПК)</t>
  </si>
  <si>
    <t>I-116527</t>
  </si>
  <si>
    <t>ПС № 717 "Мелихово"</t>
  </si>
  <si>
    <t>081-0007648</t>
  </si>
  <si>
    <t>Выполнение СМР, ПНР, оборудование по Реконструкция ВЛ-220 кВ "Н.Софрино-Уча"</t>
  </si>
  <si>
    <t>I-124710</t>
  </si>
  <si>
    <t>Реконструкция ВЛ-220 кВ "Н.Софрино-Уча"</t>
  </si>
  <si>
    <t>081-0007649</t>
  </si>
  <si>
    <t>Выполнение СМР, ПНР, оборудование по Реконструкция ВЛ-220 кВ "Н.Софрино-Трубино" (2 этап)</t>
  </si>
  <si>
    <t>I-116526</t>
  </si>
  <si>
    <t>Реконструкция ВЛ-220 кВ "Н.Софрино-Трубино"</t>
  </si>
  <si>
    <t>081-0007650</t>
  </si>
  <si>
    <t>Выполнение СМР, ПНР, оборудование по ВЛ 110 кВ "Хвойная-Н.Подлипки 1,2,3"</t>
  </si>
  <si>
    <t>I-100798</t>
  </si>
  <si>
    <t>ВЛ 110 кВ "Хвойная-Н.Подлипки 1,2,3"</t>
  </si>
  <si>
    <t>081-0005925</t>
  </si>
  <si>
    <t>Выполнение СМР, ПНР, оборудование по ВЛ 110 кВ "Клязьма-Тополь"</t>
  </si>
  <si>
    <t>I-124708</t>
  </si>
  <si>
    <t>ВЛ 110 кВ "Клязьма-Тополь"</t>
  </si>
  <si>
    <t>081-0007660</t>
  </si>
  <si>
    <t>Выполнение ПИР, авторский надзор по Сооружение ПС 220/10кВ «Есипово»</t>
  </si>
  <si>
    <t>ДУКИП-00001</t>
  </si>
  <si>
    <t>Сооружение ПС 220/10кВ «Есипово»</t>
  </si>
  <si>
    <t>2017 (ПИР)</t>
  </si>
  <si>
    <t>081-0007661</t>
  </si>
  <si>
    <t>Выполнение ПИР, авторский надзор по Реконструкция комплексов телемеханики на ПС (Талдом-1, Экран, Юрьево, Орево) СЭС</t>
  </si>
  <si>
    <t>I-163803</t>
  </si>
  <si>
    <t>Реконструкция комплексов телемеханики на ПС (Талдом-1, Экран, Юрьево, Орево) СЭС</t>
  </si>
  <si>
    <t>081-0007651</t>
  </si>
  <si>
    <t>Выполнение СМР, ПНР, оборудование по Реконструкция РП-73 стро нового ртп 1 сек. 6 2 сек 10 + резервные ячейки на сек. 10кВ в т. ч. ПИР МО Пушкинский р-н (Рек 0,4-6-10кВ)</t>
  </si>
  <si>
    <t>I-150233</t>
  </si>
  <si>
    <t>Реконструкция РП-73 стро нового ртп 1 сек. 6 2 сек 10 + резервные ячейки на сек. 10кВ в т. ч. ПИР МО Пушкинский р-н (Рек 0,4-6-10кВ)</t>
  </si>
  <si>
    <t>081-0007652</t>
  </si>
  <si>
    <t>Выполнение СМР, ПНР, оборудование по Реконструкция ВЛ 6-10 кВ. Замена неизолированного провода на СИП 3 и расширение просеки ВЛ-6 кВ ф.6 ПС127, в т.ч. ПИР, МО, Дмитровский р-н.</t>
  </si>
  <si>
    <t>I-112312-01-93</t>
  </si>
  <si>
    <t>Реконструкция ВЛ 6-10 кВ. Замена неизолированного провода на СИП 3 и расширение просеки ВЛ-6 кВ ф.6 ПС127, в т.ч. ПИР, МО, Дмитровский р-н.</t>
  </si>
  <si>
    <t>081-0007653</t>
  </si>
  <si>
    <t>Выполнение СМР, ПНР, оборудование по Реконструкция ВЛ 6-10 кВ. Замена неизолированного провода на СИП 3 и расширение просеки ВЛ-6 кВ ф.7 ПС669, в т.ч. ПИР, МО, Дмитровский р-н.</t>
  </si>
  <si>
    <t>I-112312-01-96</t>
  </si>
  <si>
    <t>Реконструкция ВЛ 6-10 кВ. Замена неизолированного провода на СИП 3 и расширение просеки ВЛ-6 кВ ф.7 ПС669, в т.ч. ПИР, МО, Дмитровский р-н.</t>
  </si>
  <si>
    <t>Приказ №412 от 05.03.2015</t>
  </si>
  <si>
    <t>081-0007664</t>
  </si>
  <si>
    <t>Выполнение ПИР по Строительство РП-10 КВ, 2 ПКЛ-10 кВ от нового РП-10 кВ до ПС Жостово, в т.ч. ПИР, Московская область, Мытищинский район, д. Красная горка</t>
  </si>
  <si>
    <t>ПИР</t>
  </si>
  <si>
    <t>I-114692</t>
  </si>
  <si>
    <t>Строительство РП-10 КВ, 2 ПКЛ-10 кВ от нового РП-10 кВ до ПС Жостово, в т.ч. ПИР, Московская область, Мытищинский район, д. Красная горка</t>
  </si>
  <si>
    <t>081-0007654</t>
  </si>
  <si>
    <t>Выполнение СМР, ПНР, оборудование по Строительство 2хРП-10 кВ, 4хКЛ-10 кВ от ЗРУ-10 кВ, 2хКЛ-10 кВ от РП №1 до РП №2, ПС Ильинская (№860), в т.ч. ПИР, МО, Красногорский район, Мякининская пойма, 65-66 км МКАД</t>
  </si>
  <si>
    <t>I-166033</t>
  </si>
  <si>
    <t>Строительство 2хРП-10 кВ, 4хКЛ-10 кВ от ЗРУ-10 кВ, 2хКЛ-10 кВ от РП №1 до РП №2, ПС Ильинская (№860), в т.ч. ПИР, МО, Красногорский район, Мякининская пойма, 65-66 км МКАД</t>
  </si>
  <si>
    <t>081-0007655</t>
  </si>
  <si>
    <t>Выполнение СМР, ПНР, оборудование по Строительство РТП-10/0,4 кВ, КЛ-10 кВ от ПС №416, в т.ч. ПИР, МО, Мытищинский р-н, пос. Нагорное</t>
  </si>
  <si>
    <t>I-134930</t>
  </si>
  <si>
    <t>Строительство РТП-10/0,4 кВ, КЛ-10 кВ от ПС №416, в т.ч. ПИР, МО, Мытищинский р-н, пос. Нагорное</t>
  </si>
  <si>
    <t>081-0007657</t>
  </si>
  <si>
    <t>Выполнение СМР, ПНР, оборудование по Строительство одного РП-10 кВ, двух СП-10 кВ, двух КЛ-10 кВ от РУ-10 кВ ПС 110/10 кВ Аксаково (№664), двух КЛ-10 кВ от РУ-10 кВ РП-10 кВ до двух СП-10 кВ, в т.ч. ПИР, М.О., Мытищинский р-н, с.п. Федоскинское, северо-западнее д. Сухарево, уч. 12</t>
  </si>
  <si>
    <t>I-169310</t>
  </si>
  <si>
    <t>Строительство одного РП-10 кВ, двух СП-10 кВ, двух КЛ-10 кВ от РУ-10 кВ ПС 110/10 кВ Аксаково (№664), двух КЛ-10 кВ от РУ-10 кВ РП-10 кВ до двух СП-10 кВ, в т.ч. ПИР, М.О., Мытищинский р-н, с.п. Федоскинское, северо-западнее д. Сухарево, уч. 12</t>
  </si>
  <si>
    <t>081-0007658</t>
  </si>
  <si>
    <t>Выполнение СМР, ПНР, оборудование по Строительство двух РП-10 кВ, 4хКЛ-10 кВ, уст.4 яч., в т.ч. ПИР, МО., Солнечногорский район, в районе д.Голубое</t>
  </si>
  <si>
    <t>I-160247</t>
  </si>
  <si>
    <t xml:space="preserve">Строительство двух РП-10 кВ, 4хКЛ-10 кВ, уст.4 яч., в т.ч. ПИР, МО., Солнечногорский район, в районе д.Голубое
</t>
  </si>
  <si>
    <t>083-0006648</t>
  </si>
  <si>
    <t>Выполнение  СМР,ПНР,оборудование и материалы по реконструкции ВЛ-110 кВ "Грибово-Волоколамск" 1,2" (3 этап) по титулу: Реконструкция ВЛ-110 кВ с перезаходом в новое РУ-110 кВ ПС-750 кВ "Грибово" (1-й пусковой комплекс)</t>
  </si>
  <si>
    <t>Проект ССР</t>
  </si>
  <si>
    <t>I-111277</t>
  </si>
  <si>
    <t>Реконструкция ВЛ-110 кВ с перезаходом в новое РУ-110 кВ ПС-750 кВ "Грибово" (1-й пусковой комплекс)</t>
  </si>
  <si>
    <t>083-0006666</t>
  </si>
  <si>
    <t>Выполнение СМР, ПНР, оборудование и материалы (за исключением оборудования, предоставляемого Закзачиком) по титулу: Реконструкция  ПС № 316 110/35 кВ  "Дарьино" 2 ПК</t>
  </si>
  <si>
    <t>I-105778</t>
  </si>
  <si>
    <t xml:space="preserve">Реконструкция  ПС № 316 110 кВ  "Дарьино" </t>
  </si>
  <si>
    <t>083-0007923</t>
  </si>
  <si>
    <t>Выполнение СМР, ПНР, оборудование, материалы надзор по титулу:  Сооружение заходов КВЛ 110 кВ на ПС 110 кВ "Звенигород"</t>
  </si>
  <si>
    <t>ЗЭС-154556</t>
  </si>
  <si>
    <t>Сооружение заходов КВЛ 110 кВ на ПС 110 кВ "Звенигород"</t>
  </si>
  <si>
    <t>083-0006650</t>
  </si>
  <si>
    <t>Выполнение СМР, ПНР, оборудование и материалы (за исключением оборудования, предоставляемого Закзачиком) по титулу: ПС35 кВ № 307 "Лыщево"</t>
  </si>
  <si>
    <t>I-118315</t>
  </si>
  <si>
    <t>ПС35 кВ № 307 "Лыщево"</t>
  </si>
  <si>
    <t>Приказ №986 от 27.06.2013</t>
  </si>
  <si>
    <t>083-0007925</t>
  </si>
  <si>
    <t>Выполнение СМР, ПНР, оборудование и материалы по титулу: Сооружение заходов ВЛ 110 кВ на ПС 500 кВ "Дорохово"</t>
  </si>
  <si>
    <t>I-112317</t>
  </si>
  <si>
    <t>Сооружение заходов ВЛ 110 кВ на ПС 500 кВ "Дорохово"</t>
  </si>
  <si>
    <t>083-0007926</t>
  </si>
  <si>
    <t xml:space="preserve">Выполнение СМР, ПНР (2, 3, 4-ый этапы) по титулу: Реконструкция ПС№ 584  110/35 "Звенигород" </t>
  </si>
  <si>
    <t>СМР, ПНР</t>
  </si>
  <si>
    <t>I-105859</t>
  </si>
  <si>
    <t xml:space="preserve">Реконструкция ПС№ 584  110/35 "Звенигород" </t>
  </si>
  <si>
    <t>083-0007927</t>
  </si>
  <si>
    <t>Выполнение СМР, оборудование и материалы по титулу: Реконструкция ВЛ 10 кВ ф. 8 ПС-589, проходящей по населенной местности, Наро-Фоминский РЭС</t>
  </si>
  <si>
    <t>СМР, оборудование, материалы</t>
  </si>
  <si>
    <t>I-133248</t>
  </si>
  <si>
    <t>Реконструкция ВЛ 10 кВ ф. 8 ПС-589, проходящей по населенной местности, Наро-Фоминский РЭС</t>
  </si>
  <si>
    <t>088-0000744</t>
  </si>
  <si>
    <t>Выполнение СМР, ПНР, оборудование и материалы по объекту:  Реконструкция транзита 110 кВ Чоботы-Теплый Стан-Марьино-Лесная с увеличением пропускной способности</t>
  </si>
  <si>
    <t>I-155084</t>
  </si>
  <si>
    <t>Реконструкция транзита 110 кВ Чоботы-Теплый Стан-Марьино-Лесная с увеличением пропускной способности</t>
  </si>
  <si>
    <t>088-0000745</t>
  </si>
  <si>
    <t>Выполнение СМР, ПНР, оборудование и материалы по объекту: Рек-ция ПС "Марьино"</t>
  </si>
  <si>
    <t>I-155085</t>
  </si>
  <si>
    <t>Рек-ция ПС "Марьино"</t>
  </si>
  <si>
    <t>088-000746</t>
  </si>
  <si>
    <t>Выполнение СМР, ПНР, оборудование и материалы по объекту: ПС 220 кВ №  "Лесная"</t>
  </si>
  <si>
    <t>I-155086</t>
  </si>
  <si>
    <t>ПС 220 кВ №  "Лесная"</t>
  </si>
  <si>
    <t>088-0000715</t>
  </si>
  <si>
    <t>Выполнение СМР, ПНР, оборудование и материалы по объекту:Реконструкция ВЛ-0,4 кВ от КТП-450, ПС-139 "Щербинка" с заменой на БМКТП-250 кВА,  в т.ч. ПИР, г. Москва п. Новомосковский ПРЭС</t>
  </si>
  <si>
    <t>I-162949</t>
  </si>
  <si>
    <t>Реконструкция ВЛ-0,4 кВ от КТП-450, ПС-139 "Щербинка" с заменой на БМКТП-250 кВА,  в т.ч. ПИР, г. Москва п. Новомосковский ПРЭС</t>
  </si>
  <si>
    <t>РС СИП</t>
  </si>
  <si>
    <t>088-0000716</t>
  </si>
  <si>
    <t>Выполнение СМР, ПНР, оборудование и материалы по объекту:Реконструкция ВЛ-0,4кВ от КТП-411, ПС-139 "Щербинка" в т.ч. ПИР, г. Москва,п. Н.Московский, ПРЭС</t>
  </si>
  <si>
    <t>I-162950</t>
  </si>
  <si>
    <t>Реконструкция ВЛ-0,4кВ от КТП-411, ПС-139 "Щербинка" в т.ч. ПИР, г. Москва,п. Н.Московский, ПРЭС</t>
  </si>
  <si>
    <t>088-0000717</t>
  </si>
  <si>
    <t>Выполнение СМР, ПНР, оборудование и материалы по объекту:Реконструкция ВЛ-0,4кВ от КТП-459, ПС-592 "Знаменская"  с заменой на БМКТП-250 кВА  в т.ч. ПИР, г. Москва,п. Н.Московский, ПРЭС</t>
  </si>
  <si>
    <t>I-162952</t>
  </si>
  <si>
    <t>Реконструкция ВЛ-0,4кВ от КТП-459, ПС-592 "Знаменская"  с заменой на БМКТП-250 кВА  в т.ч. ПИР, г. Москва,п. Н.Московский, ПРЭС</t>
  </si>
  <si>
    <t>088-0000718</t>
  </si>
  <si>
    <t>Выполнение СМР, ПНР, оборудование и материалы по объекту:Реконструкция ВЛ-0,4кВ от КТП-531, ПС-706 "Щапово" с заменой на БМКТП-250 кВА в т.ч. ПИР, г. Москва,д. Овечкино, ПРЭС</t>
  </si>
  <si>
    <t>I-162957</t>
  </si>
  <si>
    <t>Реконструкция ВЛ-0,4кВ от КТП-531, ПС-706 "Щапово" с заменой на БМКТП-250 кВА в т.ч. ПИР, г. Москва,д. Овечкино, ПРЭС</t>
  </si>
  <si>
    <t>088-0000719</t>
  </si>
  <si>
    <t>Выполнение СМР, ПНР, оборудование и материалы по объекту:Реконструкция ВЛ-0,4кВ от ЗТП-452, ПС-592 "Знаменская"  в т.ч. ПИР, г. Москва,  п. Н. Московский</t>
  </si>
  <si>
    <t>I-162962</t>
  </si>
  <si>
    <t>Реконструкция ВЛ-0,4кВ от ЗТП-452, ПС-592 "Знаменская"  в т.ч. ПИР, г. Москва,  п. Н. Московский</t>
  </si>
  <si>
    <t>088-0000720</t>
  </si>
  <si>
    <t>Выполнение СМР, ПНР, оборудование и материалы по объекту:Реконструкция ВЛ-0,4кВ от ЗТП-453, ПС-592 "Знаменская"  с заменой на БМКТП-400 кВА в т.ч. ПИР, г. Москва, Н.Московский</t>
  </si>
  <si>
    <t>I-162963</t>
  </si>
  <si>
    <t>Реконструкция ВЛ-0,4кВ от ЗТП-453, ПС-592 "Знаменская"  с заменой на БМКТП-400 кВА в т.ч. ПИР, г. Москва, Н.Московский</t>
  </si>
  <si>
    <t>088-0000721</t>
  </si>
  <si>
    <t>Выполнение СМР, ПНР, оборудование и материалы по объекту:Реконструкция ВЛ-0,4кВ от КТП-401, ПС-596 "Красногорка" с заменой на БМКТП-400 кВА в т.ч. ПИР, г. Москва, д.Рыбино</t>
  </si>
  <si>
    <t>I-162965</t>
  </si>
  <si>
    <t>Реконструкция ВЛ-0,4кВ от КТП-401, ПС-596 "Красногорка" с заменой на БМКТП-400 кВА в т.ч. ПИР, г. Москва, д.Рыбино</t>
  </si>
  <si>
    <t>088-0000722</t>
  </si>
  <si>
    <t>Выполнение СМР, ПНР, оборудование и материалы по объекту:Реконструкция ВЛ-0,4кВ от КТП-2119, ПС-494 "Десна" замена КТП на БМКТП-630 кВА в т.ч. ПИР, г. Москва, Абабурово, МРЭС</t>
  </si>
  <si>
    <t>I-162967</t>
  </si>
  <si>
    <t>Реконструкция ВЛ-0,4кВ от КТП-2119, ПС-494 "Десна" замена КТП на БМКТП-630 кВА в т.ч. ПИР, г. Москва, Абабурово, МРЭС</t>
  </si>
  <si>
    <t>088-0000723</t>
  </si>
  <si>
    <t>Выполнение СМР, ПНР, оборудование и материалы по объекту:Реконструкция ВЛ-0,4 кВ от КТП-644, ПС-252 "Передельцы" установка доп. БМКТП-250 кВА, реконструкция отп. ВЛ-10 кВ ф.16 ПС-426 в т.ч. ПИР, г. Москва д. Валуево верхнее Ленинский р-н МРЭС</t>
  </si>
  <si>
    <t>I-162971</t>
  </si>
  <si>
    <t>Реконструкция ВЛ-0,4 кВ от КТП-644, ПС-252 "Передельцы" установка доп. БМКТП-250 кВА, реконструкция отп. ВЛ-10 кВ ф.16 ПС-426 в т.ч. ПИР, г. Москва д. Валуево верхнее Ленинский р-н МРЭС</t>
  </si>
  <si>
    <t>088-000724</t>
  </si>
  <si>
    <t>Выполнение СМР, ПНР, оборудование и материалы по объекту:Реконструкция ВЛ-0,4 кВ от КТП-603, ПС-193 "Троицкая", замена КТП на БМКТП-630 кВА, установка доп. БМКТП-400 кВА, реконструкция отп. ВЛ-10 кВ ф.27 ПС-193 в т.ч. ПИР, г. Москва, д. Ватутинки Ленинский р-н МРЭС</t>
  </si>
  <si>
    <t>I-162973</t>
  </si>
  <si>
    <t>Реконструкция ВЛ-0,4 кВ от КТП-603, ПС-193 "Троицкая", замена КТП на БМКТП-630 кВА, установка доп. БМКТП-400 кВА, реконструкция отп. ВЛ-10 кВ ф.27 ПС-193 в т.ч. ПИР, г. Москва, д. Ватутинки Ленинский р-н МРЭС</t>
  </si>
  <si>
    <t>088-0000725</t>
  </si>
  <si>
    <t>Выполнение СМР, ПНР, оборудование и материалы по объекту:Реконструкция ВЛ-0,4 кВ от КТП-2105, ПС-188 замена КТП на БМКТП-400 кВА д. Внуково МРЭС</t>
  </si>
  <si>
    <t>I-162975</t>
  </si>
  <si>
    <t>Реконструкция ВЛ-0,4 кВ от КТП-2105, ПС-188 замена КТП на БМКТП-400 кВА д. Внуково МРЭС</t>
  </si>
  <si>
    <t>088-0000726</t>
  </si>
  <si>
    <t>Выполнение СМР, ПНР, оборудование и материалы по объекту:Реконструкция ВЛ-0,4 кВ от КТП-417, ПС-677 "Теплый Стан"замена КТП на БМКТП-400 кВА,в т.ч. ПИР, г. Москва, д. Дудкино,  МРЭС</t>
  </si>
  <si>
    <t>I-162980</t>
  </si>
  <si>
    <t>Реконструкция ВЛ-0,4 кВ от КТП-417, ПС-677 "Теплый Стан"замена КТП на БМКТП-400 кВА,в т.ч. ПИР, г. Москва, д. Дудкино,  МРЭС</t>
  </si>
  <si>
    <t>088-0000727</t>
  </si>
  <si>
    <t>Выполнение СМР, ПНР, оборудование и материалы по объекту:Реконструкция ВЛ-0,4 кВ от КТП-4409, ПС-494 "Десна" замена КТП на БМКТП-400 кВА установка доп. БМКТП-400 кВА, рек. отп. ВЛ-10 кВ Л-11 ЦРП-3,в т.ч. ПИР, г. Москва, д. Евсеево- кувекино  МРЭС</t>
  </si>
  <si>
    <t>I-162982</t>
  </si>
  <si>
    <t>Реконструкция ВЛ-0,4 кВ от КТП-4409, ПС-494 "Десна" замена КТП на БМКТП-400 кВА установка доп. БМКТП-400 кВА, рек. отп. ВЛ-10 кВ Л-11 ЦРП-3,в т.ч. ПИР, г. Москва, д. Евсеево- кувекино  МРЭС</t>
  </si>
  <si>
    <t>088-0000728</t>
  </si>
  <si>
    <t>Выполнение СМР, ПНР, оборудование и материалы по объекту:Реконструкция ВЛ-0,4 кВ от КТП-540, замена КТП на БМКТП-400 кВА,установка доп. БМКТП-400 кВА, реконструкция отп. ВЛ-10 кВ ф.12 ПС-426,в т.ч. ПИР, г. Москва, д. Летово Ленинский р-н МРЭС</t>
  </si>
  <si>
    <t>I-162988</t>
  </si>
  <si>
    <t>Реконструкция ВЛ-0,4 кВ от КТП-540, замена КТП на БМКТП-400 кВА,установка доп. БМКТП-400 кВА, реконструкция отп. ВЛ-10 кВ ф.12 ПС-426,в т.ч. ПИР, г. Москва, д. Летово Ленинский р-н МРЭС</t>
  </si>
  <si>
    <t>088-0000729</t>
  </si>
  <si>
    <t>Выполнение СМР, ПНР, оборудование и материалы по объекту:Реконструкция ВЛ-0,4 кВ от ТП-2108, ПС-813 "Полет" в т.ч. ПИР, г. Москва, пос. Ликова МРЭС</t>
  </si>
  <si>
    <t>I-162989</t>
  </si>
  <si>
    <t>Реконструкция ВЛ-0,4 кВ от ТП-2108, ПС-813 "Полет" в т.ч. ПИР, г. Москва, пос. Ликова МРЭС</t>
  </si>
  <si>
    <t>088-0000730</t>
  </si>
  <si>
    <t>Выполнение СМР, ПНР, оборудование и материалы по объекту:Реконструкция ВЛ-0,4кВ ЗТП-102, ПС-727 "Лебедево" замена КТП на БМКТП-2*630 кВА,в т.ч. ПИР, г. Москва,п.Кр.Пахра ТРЭС</t>
  </si>
  <si>
    <t>I-162993</t>
  </si>
  <si>
    <t>Реконструкция ВЛ-0,4кВ ЗТП-102, ПС-727 "Лебедево" замена КТП на БМКТП-2*630 кВА,в т.ч. ПИР, г. Москва,п.Кр.Пахра ТРЭС</t>
  </si>
  <si>
    <t>088-0000731</t>
  </si>
  <si>
    <t>Выполнение СМР, ПНР, оборудование и материалы по объекту:Реконструкция ВЛ-0,4кВ КТП-419,замена КТП на БМКТП-250 кВА, установкой  доп. БМКТП -250 кВА, реконструкция отп. ВЛ-10 кВ ф.2 от РП-27 , ПС-706 "Щапово" в т.ч. ПИР, г. Москва, д.Луковня ТРЭС</t>
  </si>
  <si>
    <t>I-162996</t>
  </si>
  <si>
    <t xml:space="preserve"> Реконструкция ВЛ-0,4кВ КТП-419,замена КТП на БМКТП-250 кВА, установкой  доп. БМКТП -250 кВА, реконструкция отп. ВЛ-10 кВ ф.2 от РП-27 , ПС-706 "Щапово" в т.ч. ПИР, г. Москва, д.Луковня ТРЭС</t>
  </si>
  <si>
    <t>088-0000732</t>
  </si>
  <si>
    <t>Выполнение СМР, ПНР, оборудование и материалы по объекту:Реконструкция ВЛ-0,4кВот КТП-423, установкой  доп. БМКТП-250 кВА,  ПС-706 "Щапово" реконструкция отп. ВЛ-10 кВ ф.8А от ТП-585, в т.ч. ПИР, г. Москва,  д.Шаганино ТРЭС</t>
  </si>
  <si>
    <t>I-162998</t>
  </si>
  <si>
    <t>Реконструкция ВЛ-0,4кВот КТП-423, установкой  доп. БМКТП-250 кВА,  ПС-706 "Щапово" реконструкция отп. ВЛ-10 кВ ф.8А от ТП-585, в т.ч. ПИР, г. Москва,  д.Шаганино ТРЭС</t>
  </si>
  <si>
    <t>088-0000733</t>
  </si>
  <si>
    <t xml:space="preserve">Выполнение СМР, ПНР, оборудование и материалы по объекту:Реконструкция ВЛ-0,4кВ от КТП-658,  установкой  доп. БМКТП-250 кВА, реконструкция отп. ВЛ-10 кВ ф.7 от ПС-727 "Лебедево",  в т.ч. ПИР, г. Москва, д.Конаково, ТРЭС </t>
  </si>
  <si>
    <t>I-163005</t>
  </si>
  <si>
    <t xml:space="preserve">Реконструкция ВЛ-0,4кВ от КТП-658,  установкой  доп. БМКТП-250 кВА, реконструкция отп. ВЛ-10 кВ ф.7 от ПС-727 "Лебедево",  в т.ч. ПИР, г. Москва, д.Конаково, ТРЭС </t>
  </si>
  <si>
    <t>088-0000734</t>
  </si>
  <si>
    <t>Выполнение СМР, ПНР, оборудование и материалы по объекту:Реконструкция ВЛ 0,4 кВ от КТП 667, замена КТП на 
2* БМКТП- 250 кВА, рек.отп. ВЛ-10 кВ ф.2 с ПС-773, в т.ч. ПИР, г. Москва, д.Сенькино-Секерино ТРЭС</t>
  </si>
  <si>
    <t>I-163009</t>
  </si>
  <si>
    <t>Реконструкция ВЛ 0,4 кВ от КТП 667, замена КТП на 
2* БМКТП- 250 кВА, рек.отп. ВЛ-10 кВ ф.2 с ПС-773, в т.ч. ПИР, г. Москва, д.Сенькино-Секерино ТРЭС</t>
  </si>
  <si>
    <t>088-0000735</t>
  </si>
  <si>
    <t>Выполнение СМР, ПНР, оборудование и материалы по объекту:Реконструкция ВЛ 0,4 кВ от КТП 672 , замена КТП на БМКТП-400 кВА, ПС-773 "Былово" в т.ч. ПИР, г. Москва, д.Ярцево ТРЭС</t>
  </si>
  <si>
    <t>I-163012</t>
  </si>
  <si>
    <t xml:space="preserve"> Реконструкция ВЛ 0,4 кВ от КТП 672 , замена КТП на БМКТП-400 кВА, ПС-773 "Былово" в т.ч. ПИР, г. Москва, д.Ярцево ТРЭС</t>
  </si>
  <si>
    <t>088-0000736</t>
  </si>
  <si>
    <t>Выполнение СМР, ПНР, оборудование и материалы по объекту:Реконструкция ВЛ-0,4кВ от КТП-682, замена КТП на БМКТП-250 кВА, ПС-773 "Былово" в т.ч. ПИР, г. Москва,  д.Чириково ТРЭС</t>
  </si>
  <si>
    <t>I-163015</t>
  </si>
  <si>
    <t>Реконструкция ВЛ-0,4кВ от КТП-682, замена КТП на БМКТП-250 кВА, ПС-773 "Былово" в т.ч. ПИР, г. Москва,  д.Чириково ТРЭС</t>
  </si>
  <si>
    <t>088-0000737</t>
  </si>
  <si>
    <t>Выполнение СМР, ПНР, оборудование и материалы по объекту:Реконструкция ВЛ-0,4кВ от КТП-699,  с установкой  доп. БМКТП-250 кВА, реконструкция отп. ВЛ-10 кВ ф.7 от ПС-773 "Былово",  в т.ч. ПИР, г. Москва, д.Бабенки, ТРЭС</t>
  </si>
  <si>
    <t>I-163018</t>
  </si>
  <si>
    <t>Реконструкция ВЛ-0,4кВ от КТП-699,  с установкой  доп. БМКТП-250 кВА, реконструкция отп. ВЛ-10 кВ ф.7 от ПС-773 "Былово",  в т.ч. ПИР, г. Москва, д.Бабенки, ТРЭС</t>
  </si>
  <si>
    <t>088-0000738</t>
  </si>
  <si>
    <t>Выполнение СМР, ПНР, оборудование и материалы по объекту:Реконструкция ВЛ-0,4кВ от  БМКТП-710, ПС-727 "Лебедево" в т.ч. ПИР, г. Москва,  п.Красное, ТРЭС</t>
  </si>
  <si>
    <t>I-163019</t>
  </si>
  <si>
    <t>Реконструкция ВЛ-0,4кВ от  БМКТП-710, ПС-727 "Лебедево" в т.ч. ПИР, г. Москва,  п.Красное, ТРЭС</t>
  </si>
  <si>
    <t>088-0000739</t>
  </si>
  <si>
    <t>Выполнение СМР, ПНР, оборудование и материалы по объекту:Реконструкция ВЛ 0,4 кВ от БМТП-718, с установ. доп. БМКТП-250 кВА,  ПС-773 "Былово" в т.ч. ПИР, г. Москва,  д.Голохвастово Троицкий РЭС</t>
  </si>
  <si>
    <t>I-163021</t>
  </si>
  <si>
    <t>Реконструкция ВЛ 0,4 кВ от БМТП-718, с установ. доп. БМКТП-250 кВА,  ПС-773 "Былово" в т.ч. ПИР, г. Москва,  д.Голохвастово Троицкий РЭС</t>
  </si>
  <si>
    <t>088-0000740</t>
  </si>
  <si>
    <t>Выполнение СМР, ПНР, оборудование и материалы по объекту:Реконструкция ВЛ-0,4кВ КТП-882, с установкой  доп. БМКТП -250 кВА, реконструкция отп. ВЛ-10 кВ ф.7 от ПС-727 "Лебедево", в т.ч. ПИР, г. Москва, п.Кр.Пахра , ТРЭС</t>
  </si>
  <si>
    <t>I-163024</t>
  </si>
  <si>
    <t>Реконструкция ВЛ-0,4кВ КТП-882, с установкой  доп. БМКТП -250 кВА, реконструкция отп. ВЛ-10 кВ ф.7 от ПС-727 "Лебедево", в т.ч. ПИР, г. Москва, п.Кр.Пахра , ТРЭС</t>
  </si>
  <si>
    <t>088-000747</t>
  </si>
  <si>
    <t>Выполнение СМР, ПНР, оборудование и материалы по объекту:Реконструкция ВЛ-0,4кВ КТП-1111, с установкой  доп. БМКТП-250 кВА, реконструкция отп. ВЛ-10 кВ ф.24 от ПС-727 "Лебедево", в т.ч. ПИР, г. Москва, д.Кр.Пахра , ТРЭС</t>
  </si>
  <si>
    <t>I-163026</t>
  </si>
  <si>
    <t>Реконструкция ВЛ-0,4кВ КТП-1111, с установкой  доп. БМКТП-250 кВА, реконструкция отп. ВЛ-10 кВ ф.24 от ПС-727 "Лебедево", в т.ч. ПИР, г. Москва, д.Кр.Пахра , ТРЭС</t>
  </si>
  <si>
    <t>088-0000748</t>
  </si>
  <si>
    <t>Выполнение СМР, ПНР, оборудование и материалы по объекту:Реконструкция ВЛ-0,4кВ от РП-23, ПС-615 в т.ч. ПИР, г. Москва, п.Рогово  ТРЭС</t>
  </si>
  <si>
    <t>I-163038</t>
  </si>
  <si>
    <t>Реконструкция ВЛ-0,4кВ от РП-23, ПС-615 в т.ч. ПИР, г. Москва, п.Рогово  ТРЭС</t>
  </si>
  <si>
    <t>088-000749</t>
  </si>
  <si>
    <t>Выполнение СМР, ПНР, оборудование и материалы по объекту:Реконструкция ВЛ-0,4кВ БМКТП-538, с установкой  доп. БМКТП-250 кВА, реконструкция отп. ВЛ-6 кВ ф.3 от ПС-524 "Молчаново", в т.ч. ПИР, г. Москва, д.Давыдово ТРЭС</t>
  </si>
  <si>
    <t>I-163046</t>
  </si>
  <si>
    <t>Реконструкция ВЛ-0,4кВ БМКТП-538, с установкой  доп. БМКТП-250 кВА, реконструкция отп. ВЛ-6 кВ ф.3 от ПС-524 "Молчаново", в т.ч. ПИР, г. Москва, д.Давыдово ТРЭС</t>
  </si>
  <si>
    <t>088-0000750</t>
  </si>
  <si>
    <t>Выполнение СМР, ПНР, оборудование и материалы по объекту:Реконструкция ВЛ-0,4кВ КТП-564, с установкой  доп. БМКТП-250 кВА, реконструкция отп. ВЛ-10 кВ ф.1 от РП-15, ПС-59 "Вороново" в т.ч. ПИР, г. Москва, д.Ново-Громово ТРЭС</t>
  </si>
  <si>
    <t>I-163053</t>
  </si>
  <si>
    <t>Реконструкция ВЛ-0,4кВ КТП-564, с установкой  доп. БМКТП-250 кВА, реконструкция отп. ВЛ-10 кВ ф.1 от РП-15, ПС-59 "Вороново" в т.ч. ПИР, г. Москва, д.Ново-Громово ТРЭС</t>
  </si>
  <si>
    <t>088-000751</t>
  </si>
  <si>
    <t>Выполнение СМР, ПНР, оборудование и материалы по объекту:Реконструкция ВЛ-0,4кВ МТП-688, с установкой  доп. БМКТП -250 кВА, реконструкция отп. ВЛ-10 кВ ф.1 от РП-1/320 , ПС-59 "Вороново"  в т.ч. ПИР, г. Москва,д.Бакланово ТРЭС</t>
  </si>
  <si>
    <t>I-163062</t>
  </si>
  <si>
    <t>Реконструкция ВЛ-0,4кВ МТП-688, с установкой  доп. БМКТП -250 кВА, реконструкция отп. ВЛ-10 кВ ф.1 от РП-1/320 , ПС-59 "Вороново"  в т.ч. ПИР, г. Москва,д.Бакланово ТРЭС</t>
  </si>
  <si>
    <t>088-000752</t>
  </si>
  <si>
    <t>Выполнение СМР, ПНР, оборудование и материалы по объекту:Реконструкция ВЛ-0,4кВ КТП-691, замена КТП на БМКТП-400 кВА, с установкой  доп. БМКТП -250 кВА, реконструкция отп. ВЛ-10 кВ ф.3 от ПС-59 "Вороново", в т.ч. ПИР, г. Москва,  д.Юдановка ТРЭС</t>
  </si>
  <si>
    <t>I-163063</t>
  </si>
  <si>
    <t>Реконструкция ВЛ-0,4кВ КТП-691, замена КТП на БМКТП-400 кВА, с установкой  доп. БМКТП -250 кВА, реконструкция отп. ВЛ-10 кВ ф.3 от ПС-59 "Вороново", в т.ч. ПИР, г. Москва,  д.Юдановка ТРЭС</t>
  </si>
  <si>
    <t>088-0000753</t>
  </si>
  <si>
    <t>Выполнение СМР, ПНР, оборудование и материалы по объекту:Реконструкция ВЛ-0,4кВ КТП-714, с установкой  доп. БМКТП -250 кВА, реконструкция отп. ВЛ-10 кВ ф.7 от РП-8
 "д.о. Вороново", ПС-59 "Вороново" в т.ч. ПИР, г. Москва,  д.Троица ТРЭС</t>
  </si>
  <si>
    <t>I-163070</t>
  </si>
  <si>
    <t>Реконструкция ВЛ-0,4кВ КТП-714, с установкой  доп. БМКТП -250 кВА, реконструкция отп. ВЛ-10 кВ ф.7 от РП-8
 "д.о. Вороново", ПС-59 "Вороново" в т.ч. ПИР, г. Москва,  д.Троица ТРЭС</t>
  </si>
  <si>
    <t>088-0000754</t>
  </si>
  <si>
    <t>Выполнение СМР, ПНР, оборудование и материалы по объекту:Реконструкция ВЛ 0,4 кВ от КТП 715 замена на БМКТП-250 кВА, ПС-59 "Вороново" в т.ч. ПИР, г. Москва,  д.Свитино Троицкий РЭС</t>
  </si>
  <si>
    <t>I-163071</t>
  </si>
  <si>
    <t>Реконструкция ВЛ 0,4 кВ от КТП 715 замена на БМКТП-250 кВА, ПС-59 "Вороново" в т.ч. ПИР, г. Москва,  д.Свитино Троицкий РЭС</t>
  </si>
  <si>
    <t>088-0000755</t>
  </si>
  <si>
    <t>Выполнение СМР, ПНР, оборудование и материалы по объекту:Реконструкция ВЛ-0,4кВ МТП-719, замена КТП на БМКТП-400 кВА, с установкой  доп. БМКТП -250 кВА, реконструкция отп. ВЛ-10 кВ ф.5 от РП-13 "КРЕСТЫ", ПС-527 в т.ч. ПИР, г. Москва, д.Косовка  ТРЭС</t>
  </si>
  <si>
    <t>I-163073</t>
  </si>
  <si>
    <t>Реконструкция ВЛ-0,4кВ МТП-719, замена КТП на БМКТП-400 кВА, с установкой  доп. БМКТП -250 кВА, реконструкция отп. ВЛ-10 кВ ф.5 от РП-13 "КРЕСТЫ", ПС-527 в т.ч. ПИР, г. Москва, д.Косовка  ТРЭС</t>
  </si>
  <si>
    <t>088-0000756</t>
  </si>
  <si>
    <t>Выполнение СМР, ПНР, оборудование и материалы по объекту:Реконструкция ВЛ-0,4кВ КТП-770, замена КТП на БМКТП-630 кВА, ПС-527  в т.ч. ПИР, г. Москва, д.Косовка, ТРЭС</t>
  </si>
  <si>
    <t>I-163074</t>
  </si>
  <si>
    <t>Реконструкция ВЛ-0,4кВ КТП-770, замена КТП на БМКТП-630 кВА, ПС-527  в т.ч. ПИР, г. Москва, д.Косовка, ТРЭС</t>
  </si>
  <si>
    <t>088-0000757</t>
  </si>
  <si>
    <t>Выполнение СМР, ПНР, оборудование и материалы по объекту:Реконструкция ВЛ 0,4 кВ от МТП 722 замена на БМКТП - 250 кВА, ПС-59 "Вороново" в т.ч. ПИР, г. Москва, д.Ясенки, Троицкий РЭС</t>
  </si>
  <si>
    <t>I-163076</t>
  </si>
  <si>
    <t>Реконструкция ВЛ 0,4 кВ от МТП 722 замена на БМКТП - 250 кВА, ПС-59 "Вороново" в т.ч. ПИР, г. Москва, д.Ясенки, Троицкий РЭС</t>
  </si>
  <si>
    <t>088-0000758</t>
  </si>
  <si>
    <t>Выполнение СМР, ПНР, оборудование и материалы по объекту: Реконструкция ВЛ-0,4кВ МТП-724, замена КТП на БМКТП-630 кВА, с установкой  доп. БМКТП -250 кВА, реконструкция отп. ВЛ-10 кВ ф.8 от РП-13 "КРЕСТЫ", ПС-527 в т.ч. ПИР, г. Москва, д.Кресты , ТРЭС</t>
  </si>
  <si>
    <t>I-163077</t>
  </si>
  <si>
    <t>Реконструкция ВЛ-0,4кВ МТП-724, замена КТП на БМКТП-630 кВА, с установкой  доп. БМКТП -250 кВА, реконструкция отп. ВЛ-10 кВ ф.8 от РП-13 "КРЕСТЫ", ПС-527 в т.ч. ПИР, г. Москва, д.Кресты , ТРЭС</t>
  </si>
  <si>
    <t>088-000759</t>
  </si>
  <si>
    <t>Выполнение СМР, ПНР, оборудование и материалы по объекту:Реконструкция ВЛ-0,4кВ КТП-726, замена КТП на БМКТП-630 кВА, ПС-527 в т.ч. ПИР, г. Москва,  д.Кленовка , ТРЭС</t>
  </si>
  <si>
    <t>I-163079</t>
  </si>
  <si>
    <t>Реконструкция ВЛ-0,4кВ КТП-726, замена КТП на БМКТП-630 кВА, ПС-527 в т.ч. ПИР, г. Москва,  д.Кленовка , ТРЭС</t>
  </si>
  <si>
    <t>088-0000760</t>
  </si>
  <si>
    <t>Выполнение СМР, ПНР, оборудование и материалы по объекту:Реконструкция ВЛ 0,4 кВ от КТП 727 замена на БМКТП-400 кВА, ПС-527 в т.ч. ПИР, г. Москва,  д.Бунчиха Троицкий РЭС</t>
  </si>
  <si>
    <t>I-163080</t>
  </si>
  <si>
    <t>Реконструкция ВЛ 0,4 кВ от КТП 727 замена на БМКТП-400 кВА, ПС-527 в т.ч. ПИР, г. Москва,  д.Бунчиха Троицкий РЭС</t>
  </si>
  <si>
    <t>088-0000761</t>
  </si>
  <si>
    <t>Выполнение СМР, ПНР, оборудование и материалы по объекту:Реконструкция ВЛ-0,4кВ МТП-732,  замена на БМКТП-400 кВА, ПС-527  в т.ч. ПИР, г. Москва,  д.Каменка ,ТРЭС</t>
  </si>
  <si>
    <t>I-163084</t>
  </si>
  <si>
    <t>Реконструкция ВЛ-0,4кВ МТП-732,  замена на БМКТП-400 кВА, ПС-527  в т.ч. ПИР, г. Москва,  д.Каменка ,ТРЭС</t>
  </si>
  <si>
    <t>088-0000762</t>
  </si>
  <si>
    <t>Выполнение СМР, ПНР, оборудование и материалы по объекту:Реконструкция ВЛ-0,4кВ МТП-743 замена КТП на БМКТП-250 кВА, с установкой  доп. БМКТП -250 кВА, реконструкция отп. ВЛ-10 кВ ф.6 от ПС-615 "Бугры", в т.ч. ПИР, г. Москва, д.Рождествено-Круча, ТРЭС</t>
  </si>
  <si>
    <t>I-163085</t>
  </si>
  <si>
    <t>Реконструкция ВЛ-0,4кВ МТП-743 замена КТП на БМКТП-250 кВА, с установкой  доп. БМКТП -250 кВА, реконструкция отп. ВЛ-10 кВ ф.6 от ПС-615 "Бугры", в т.ч. ПИР, г. Москва, д.Рождествено-Круча, ТРЭС</t>
  </si>
  <si>
    <t>088-0000763</t>
  </si>
  <si>
    <t>Выполнение СМР, ПНР, оборудование и материалы по объекту:Реконструкция ВЛ-0,4кВ МТП-762 замена на БМКТП-400 кВА, ПС-615 "Бугры"  в т.ч. ПИР, г. Москва, д.Богородское ТРЭС</t>
  </si>
  <si>
    <t>I-163086</t>
  </si>
  <si>
    <t>Реконструкция ВЛ-0,4кВ МТП-762 замена на БМКТП-400 кВА, ПС-615 "Бугры"  в т.ч. ПИР, г. Москва, д.Богородское ТРЭС</t>
  </si>
  <si>
    <t>088-0000764</t>
  </si>
  <si>
    <t>Выполнение СМР, ПНР, оборудование и материалы по объекту:Реконструкция ВЛ-0,4кВ КТП-906, с установкой  доп. БМКТП -250 кВА, реконструкция отп. ВЛ-6 кВ ф.9 от ПС-524 "Молчаново", в т.ч. ПИР, г. Москва,  д.Кленово-Кулиги , ТРЭС</t>
  </si>
  <si>
    <t>I-163092</t>
  </si>
  <si>
    <t xml:space="preserve"> Реконструкция ВЛ-0,4кВ КТП-906, с установкой  доп. БМКТП -250 кВА, реконструкция отп. ВЛ-6 кВ ф.9 от ПС-524 "Молчаново", в т.ч. ПИР, г. Москва,  д.Кленово-Кулиги , ТРЭС</t>
  </si>
  <si>
    <t>088-0000765</t>
  </si>
  <si>
    <t>Выполнение СМР, ПНР, оборудование и материалы по объекту:Реконструкция ВЛ-0,4кВ ЗТП-907, ПС-524 "Молчаново"  в т.ч. ПИР, г. Москва, п.Кленово, ТРЭС</t>
  </si>
  <si>
    <t>I-163093</t>
  </si>
  <si>
    <t>Реконструкция ВЛ-0,4кВ ЗТП-907, ПС-524 "Молчаново"  в т.ч. ПИР, г. Москва, п.Кленово, ТРЭС</t>
  </si>
  <si>
    <t>088-0000766</t>
  </si>
  <si>
    <t>Выполнение СМР, ПНР, оборудование и материалы по объекту:Реконструкция ВЛ-0,4кВ ЗТП-928, ПС-615  в т.ч. ПИР, г. Москва, д.Ильино-Петрово, ТРЭС</t>
  </si>
  <si>
    <t>I-163094</t>
  </si>
  <si>
    <t>Реконструкция ВЛ-0,4кВ ЗТП-928, ПС-615  в т.ч. ПИР, г. Москва, д.Ильино-Петрово, ТРЭС</t>
  </si>
  <si>
    <t>088-0000767</t>
  </si>
  <si>
    <t>Выполнение СМР, ПНР, оборудование и материалы по объекту:Реконструкция ВЛ-0,4кВ КТП-566, ПС-59  в т.ч. ПИР, г. Москва, д.Лукошкино, ТРЭС</t>
  </si>
  <si>
    <t>I-163103</t>
  </si>
  <si>
    <t>Реконструкция ВЛ-0,4кВ КТП-566, ПС-59  в т.ч. ПИР, г. Москва, д.Лукошкино, ТРЭС</t>
  </si>
  <si>
    <t>088-0000768</t>
  </si>
  <si>
    <t>Выполнение СМР, ПНР, оборудование и материалы по объекту:Реконструкция ВЛ-0,4кВ КТП-403, замена КТП на БМКТП-250 кВА, ПС-527 в т.ч. ПИР, г. Москва,  в т.ч. ПИР, г. Москва, д.АлхимовоТРЭС</t>
  </si>
  <si>
    <t>I-163109</t>
  </si>
  <si>
    <t>Реконструкция ВЛ-0,4кВ КТП-403, замена КТП на БМКТП-250 кВА, ПС-527 в т.ч. ПИР, г. Москва,  в т.ч. ПИР, г. Москва, д.АлхимовоТРЭС</t>
  </si>
  <si>
    <t>088-0000769</t>
  </si>
  <si>
    <t>Выполнение СМР, ПНР, оборудование и материалы по объекту:Реконструкция БМКТП-404, ПС-727 "Лебедево"   в т.ч. ПИР, г. Москва, д.Тарасово, ТРЭС</t>
  </si>
  <si>
    <t>I-163110</t>
  </si>
  <si>
    <t xml:space="preserve"> Реконструкция БМКТП-404, ПС-727 "Лебедево"   в т.ч. ПИР, г. Москва, д.Тарасово, ТРЭС</t>
  </si>
  <si>
    <t>088-0000770</t>
  </si>
  <si>
    <t>Выполнение СМР, ПНР, оборудование и материалы по объекту:Реконструкция ВЛ-0,4кВ КТП-407,  замена КТП на БМКТП-250 кВА, ПС-524 "Молчаново" в т.ч. ПИР, г. Москва,  в т.ч. ПИР, г. Москва, д.Армазово в т.ч. ПИР, г. Москва,</t>
  </si>
  <si>
    <t>I-163112</t>
  </si>
  <si>
    <t>Реконструкция ВЛ-0,4кВ КТП-407,  замена КТП на БМКТП-250 кВА, ПС-524 "Молчаново" в т.ч. ПИР, г. Москва,  в т.ч. ПИР, г. Москва, д.Армазово в т.ч. ПИР, г. Москва,</t>
  </si>
  <si>
    <t>088-0000771</t>
  </si>
  <si>
    <t xml:space="preserve">Выполнение СМР, ПНР, оборудование и материалы по объекту:Реконструкция ВЛ-0,4кВ от  КТП-1394,  замена КТП на БМКТП-400 кВА, ПС-592 "Знаменская"  "ЗНАМЕНСКАЯ" в т.ч. ПИР, г. Москва   мкр."Родники" п.Знамя Октября  4,4 км </t>
  </si>
  <si>
    <t>I-163115</t>
  </si>
  <si>
    <t>Реконструкция ВЛ-0,4кВ от  КТП-1394,  замена КТП на БМКТП-400 кВА, ПС-592 "Знаменская"  "ЗНАМЕНСКАЯ" в т.ч. ПИР, г. Москва   мкр."Родники" п.Знамя Октября  4,4 км в т.ч. ПИР, г. Москва,</t>
  </si>
  <si>
    <t>088-0000772</t>
  </si>
  <si>
    <t>Выполнение СМР, ПНР, оборудование и материалы по объекту:Реконструкция ВЛ-0,4кВ КТП-413, замена КТП на БМКТП-400 кВА, ПС-592 "Знаменская"  д.Остафьево 4,3 км в т.ч. ПИР, г. Москва,</t>
  </si>
  <si>
    <t>I-163121</t>
  </si>
  <si>
    <t>Реконструкция ВЛ-0,4кВ КТП-413, замена КТП на БМКТП-400 кВА, ПС-592 "Знаменская"  д.Остафьево 4,3 км в т.ч. ПИР, г. Москва,</t>
  </si>
  <si>
    <t>088-0000773</t>
  </si>
  <si>
    <t>Выполнение СМР, ПНР, оборудование и материалы по объекту:Реконструкция ВЛ-0,4кВ ТП-959 с установкой  доп. БМКТП -400 кВА, реконструкция отп. ВЛ-10 кВ ф.16 от ПС-426 "Марьино", в т.ч. ПИР, г. Москва, Марьино МРЭС</t>
  </si>
  <si>
    <t>I-163124</t>
  </si>
  <si>
    <t>Реконструкция ВЛ-0,4кВ ТП-959 с установкой  доп. БМКТП -400 кВА, реконструкция отп. ВЛ-10 кВ ф.16 от ПС-426 "Марьино", в т.ч. ПИР, г. Москва, Марьино МРЭС</t>
  </si>
  <si>
    <t>088-0000774</t>
  </si>
  <si>
    <t>Выполнение СМР, ПНР, оборудование и материалы по объекту:Реконструкция ВЛ-0,4кВ ТП-2103, ПС-813 "Полет" в т.ч. ПИР, г. Москва, п. МВТ  МРЭС</t>
  </si>
  <si>
    <t>I-163125</t>
  </si>
  <si>
    <t>Реконструкция ВЛ-0,4кВ ТП-2103, ПС-813 "Полет" в т.ч. ПИР, г. Москва, п. МВТ  МРЭС</t>
  </si>
  <si>
    <t>088-0000775</t>
  </si>
  <si>
    <t>Выполнение СМР, ПНР, оборудование и материалы по объекту:Реконструкция ВЛ-0,4кВ КТП-2129, ПС-813 "Полет" п. МВТ в т.ч. ПИР, г. Москва, МРЭС</t>
  </si>
  <si>
    <t>I-163126</t>
  </si>
  <si>
    <t>Реконструкция ВЛ-0,4кВ КТП-2129, ПС-813 "Полет" п. МВТ в т.ч. ПИР, г. Москва, МРЭС</t>
  </si>
  <si>
    <t>088-0000776</t>
  </si>
  <si>
    <t>Выполнение СМР, ПНР, оборудование и материалы по объекту:Реконструкция ВЛ-0,4кВ КТП-640 с установкой  доп. БМКТП -400 кВА, реконструкция отп. ВЛ-10 кВ ф.16 от ПС-252 "Передельцы", в т.ч. ПИР, г. Москва,  Мешково МРЭС</t>
  </si>
  <si>
    <t>I-163127</t>
  </si>
  <si>
    <t>Реконструкция ВЛ-0,4кВ КТП-640 с установкой  доп. БМКТП -400 кВА, реконструкция отп. ВЛ-10 кВ ф.16 от ПС-252 "Передельцы", в т.ч. ПИР, г. Москва,  Мешково МРЭС</t>
  </si>
  <si>
    <t>088-0000777</t>
  </si>
  <si>
    <t>Выполнение СМР, ПНР, оборудование и материалы по объекту:Реконструкция ВЛ-0,4кВ КТП-506 с установкой  доп. БМКТП -400 кВА, реконструкция отп. ВЛ-10 кВ ф.36 от ПС-687 "Летово", Николо-Хованское в т.ч. ПИР, г. Москва, МРЭС</t>
  </si>
  <si>
    <t>I-163128</t>
  </si>
  <si>
    <t xml:space="preserve"> Реконструкция ВЛ-0,4кВ КТП-506 с установкой  доп. БМКТП -400 кВА, реконструкция отп. ВЛ-10 кВ ф.36 от ПС-687 "Летово", Николо-Хованское в т.ч. ПИР, г. Москва, МРЭС</t>
  </si>
  <si>
    <t>088-0000778</t>
  </si>
  <si>
    <t>Выполнение СМР, ПНР, оборудование и материалы по объекту:Реконструкция ВЛ-0,4кВ КТП-609 с установкой  доп. БМКТП -400 кВА, реконструкция отп. ВЛ-10 кВ ф.3 от ПС-494 "Десна", Пенино в т.ч. ПИР, г. Москва, МРЭС</t>
  </si>
  <si>
    <t>I-163129</t>
  </si>
  <si>
    <t>Реконструкция ВЛ-0,4кВ КТП-609 с установкой  доп. БМКТП -400 кВА, реконструкция отп. ВЛ-10 кВ ф.3 от ПС-494 "Десна", Пенино в т.ч. ПИР, г. Москва, МРЭС</t>
  </si>
  <si>
    <t>088-0000779</t>
  </si>
  <si>
    <t>Выполнение СМР, ПНР, оборудование и материалы по объекту:Реконструкция ВЛ-0,4кВ ТП-2107, ПС-813 "Полет" п. Писателей в т.ч. ПИР, г. Москва, МРЭС</t>
  </si>
  <si>
    <t>I-163130</t>
  </si>
  <si>
    <t>Реконструкция ВЛ-0,4кВ ТП-2107, ПС-813 "Полет" п. Писателей в т.ч. ПИР, г. Москва, МРЭС</t>
  </si>
  <si>
    <t>088-0000780</t>
  </si>
  <si>
    <t>Выполнение СМР, ПНР, оборудование и материалы по объекту:Реконструкция ВЛ-0,4кВ КТП-423, ПС-843 "ГОВОРОВО" в т.ч. ПИР, г. Москва, Румянцево  МРЭС</t>
  </si>
  <si>
    <t>I-163136</t>
  </si>
  <si>
    <t>Реконструкция ВЛ-0,4кВ КТП-423, ПС-843 "ГОВОРОВО" в т.ч. ПИР, г. Москва, Румянцево  МРЭС</t>
  </si>
  <si>
    <t>088-0000781</t>
  </si>
  <si>
    <t>Выполнение СМР, ПНР, оборудование и материалы по объекту:Реконструкция ВЛ-0,4кВ РТП-69, ПС-843 "ГОВОРОВО" в т.ч. ПИР, г. Москва, Румянцево , МРЭС</t>
  </si>
  <si>
    <t>I-163137</t>
  </si>
  <si>
    <t>Реконструкция ВЛ-0,4кВ РТП-69, ПС-843 "ГОВОРОВО" в т.ч. ПИР, г. Москва, Румянцево , МРЭС</t>
  </si>
  <si>
    <t>088-0000782</t>
  </si>
  <si>
    <t>Выполнение СМР, ПНР, оборудование и материалы по объекту:Реконструкция ВЛ-0,4кВ КТП-410, ПС-843 "ГОВОРОВО" в т.ч. ПИР, г. Москва, Саларьево , МРЭС</t>
  </si>
  <si>
    <t>I-163138</t>
  </si>
  <si>
    <t>Реконструкция ВЛ-0,4кВ КТП-410, ПС-843 "ГОВОРОВО" в т.ч. ПИР, г. Москва, Саларьево , МРЭС</t>
  </si>
  <si>
    <t>088-0000783</t>
  </si>
  <si>
    <t>Выполнение СМР, ПНР, оборудование и материалы по объекту:Реконструкция ВЛ-0,4кВ КТП-411, ПС-843 "ГОВОРОВО" в т.ч. ПИР, г. Москва, Саларьево, МРЭС</t>
  </si>
  <si>
    <t>I-163139</t>
  </si>
  <si>
    <t>Реконструкция ВЛ-0,4кВ КТП-411, ПС-843 "ГОВОРОВО" в т.ч. ПИР, г. Москва, Саларьево, МРЭС</t>
  </si>
  <si>
    <t>088-0000784</t>
  </si>
  <si>
    <t>Выполнение СМР, ПНР, оборудование и материалы по объекту:Реконструкция ВЛ-0,4кВ ТП-509 с установкой  доп. БМКТП -400 кВА, реконструкция отп. ВЛ-10 кВ ф.23 от ПС-687 "Летово" , Сосенки в т.ч. ПИР, г. Москва, МРЭС</t>
  </si>
  <si>
    <t>I-163140</t>
  </si>
  <si>
    <t>Реконструкция ВЛ-0,4кВ ТП-509 с установкой  доп. БМКТП -400 кВА, реконструкция отп. ВЛ-10 кВ ф.23 от ПС-687 "Летово" , Сосенки в т.ч. ПИР, г. Москва, МРЭС</t>
  </si>
  <si>
    <t>088-0000785</t>
  </si>
  <si>
    <t>Выполнение СМР, ПНР, оборудование и материалы по объекту:Реконструкция ВЛ-0,4кВ КТП-510, ПС-687 "Летово" в т.ч. ПИР, г. Москва, Сосенки , МРЭС</t>
  </si>
  <si>
    <t>I-163141</t>
  </si>
  <si>
    <t>Реконструкция ВЛ-0,4кВ КТП-510, ПС-687 "Летово" в т.ч. ПИР, г. Москва, Сосенки , МРЭС</t>
  </si>
  <si>
    <t>088-0000786</t>
  </si>
  <si>
    <t>Выполнение СМР, ПНР, оборудование и материалы по объекту:Реконструкция ВЛ-0,4кВ КТП-763, ПС-494 "Десна" в т.ч. ПИР, г. Москва, Тупиково , МРЭС</t>
  </si>
  <si>
    <t>I-163146</t>
  </si>
  <si>
    <t>Реконструкция ВЛ-0,4кВ КТП-763, ПС-494 "Десна" в т.ч. ПИР, г. Москва, Тупиково , МРЭС</t>
  </si>
  <si>
    <t>088-0000787</t>
  </si>
  <si>
    <t>Выполнение СМР, ПНР, оборудование и материалы по объекту:Реконструкция ВЛ-0,4кВ КТП-605, ПС-426 "Марьино"  в т.ч. ПИР, г. Москва, Фоминское, МРЭС</t>
  </si>
  <si>
    <t>I-163147</t>
  </si>
  <si>
    <t>Реконструкция ВЛ-0,4кВ КТП-605, ПС-426 "Марьино"  в т.ч. ПИР, г. Москва, Фоминское, МРЭС</t>
  </si>
  <si>
    <t>088-0000788</t>
  </si>
  <si>
    <t>Выполнение СМР, ПНР, оборудование и материалы по объекту:Реконструкция ВЛ-0,4кВ КТП-467, ПС-843 "ГОВОРОВО" в т.ч. ПИР, г. Москва, Ямонтово , МРЭС</t>
  </si>
  <si>
    <t>I-163152</t>
  </si>
  <si>
    <t>Реконструкция ВЛ-0,4кВ КТП-467, ПС-843 "ГОВОРОВО" в т.ч. ПИР, г. Москва, Ямонтово , МРЭС</t>
  </si>
  <si>
    <t>088-0000789</t>
  </si>
  <si>
    <t>Выполнение СМР, ПНР, оборудование и материалы по объекту:Реконструкция  ВЛ-0,4 кВ от ТП-402, ПС-494 "Десна" в т.ч. ПИР, г. Москва, д. Дудкино, МРЭС</t>
  </si>
  <si>
    <t>I-163155</t>
  </si>
  <si>
    <t>Реконструкция  ВЛ-0,4 кВ от ТП-402, ПС-494 "Десна" в т.ч. ПИР, г. Москва, д. Дудкино, МРЭС</t>
  </si>
  <si>
    <t>088-0000790</t>
  </si>
  <si>
    <t>Выполнение СМР, ПНР, оборудование и материалы по объекту: Реконструкция ВЛ-10 кВ ф. Первомайское-1 с ПС-811  с установкой автоматического пункта секционирования, место установки - ЛР-394 на оп. 22, в т.ч. ПИР, Московский РЭС, г.Москва</t>
  </si>
  <si>
    <t>I-174098</t>
  </si>
  <si>
    <t>Реконструкция ВЛ-10 кВ ф. Первомайское-1 с ПС-811  с установкой автоматического пункта секционирования, место установки - ЛР-394 на оп. 22, в т.ч. ПИР, Московский РЭС, г.Москва</t>
  </si>
  <si>
    <t>РС АПС</t>
  </si>
  <si>
    <t>088-0000791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</si>
  <si>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 оп. 30, в т.ч. ПИР, Московский РЭС, г.Москва</t>
  </si>
  <si>
    <t>I-174099</t>
  </si>
  <si>
    <t>Реконструкция ВЛ-10 кВ ф. Первомайское-2 с ПС-811  с установкой автоматического пункта секционирования, место установки -  оп. 30, в т.ч. ПИР, Московский РЭС, г.Москва</t>
  </si>
  <si>
    <t>088-0000792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</si>
  <si>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 оп. 37, в т.ч. ПИР, Московский РЭС, г.Москва</t>
  </si>
  <si>
    <t>I-174100</t>
  </si>
  <si>
    <t>Реконструкция ВЛ-10 кВ ф. Первомайское-2 с ПС-811  с установкой автоматического пункта секционирования, место установки -  оп. 37, в т.ч. ПИР, Московский РЭС, г.Москва</t>
  </si>
  <si>
    <t>088-0000793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</si>
  <si>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ЛР-203, в т.ч. ПИР, Московский РЭС, г.Москва</t>
  </si>
  <si>
    <t>I-174101</t>
  </si>
  <si>
    <t>Реконструкция ВЛ-10 кВ ф. Первомайское-2 с ПС-811  с установкой автоматического пункта секционирования, место установки - ЛР-203, в т.ч. ПИР, Московский РЭС, г.Москва</t>
  </si>
  <si>
    <t>088-0000794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</si>
  <si>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ЛР-296, в т.ч. ПИР, Московский РЭС, г.Москва</t>
  </si>
  <si>
    <t>I-174102</t>
  </si>
  <si>
    <t>Реконструкция ВЛ-10 кВ ф. Первомайское-2 с ПС-811  с установкой автоматического пункта секционирования, место установки - ЛР-296, в т.ч. ПИР, Московский РЭС, г.Москва</t>
  </si>
  <si>
    <t>088-0000795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</si>
  <si>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ЛР-473, в т.ч. ПИР, Московский РЭС, г.Москва</t>
  </si>
  <si>
    <t>I-174103</t>
  </si>
  <si>
    <t>Реконструкция ВЛ-10 кВ ф. Первомайское-2 с ПС-811  с установкой автоматического пункта секционирования, место установки - ЛР-473, в т.ч. ПИР, Московский РЭС, г.Москва</t>
  </si>
  <si>
    <t>088-0000796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</si>
  <si>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оп 14/12 (в сторону КТП 1570), в т.ч. ПИР, Московский РЭС, г.Москва</t>
  </si>
  <si>
    <t>I-174104</t>
  </si>
  <si>
    <t>Реконструкция ВЛ-10 кВ ф. Первомайское-2 с ПС-811  с установкой автоматического пункта секционирования, место установки - оп 14/12 (в сторону КТП 1570), в т.ч. ПИР, Московский РЭС, г.Москва</t>
  </si>
  <si>
    <t>088-0000797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</si>
  <si>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оп. 22, в т.ч. ПИР, Московский РЭС, г.Москва</t>
  </si>
  <si>
    <t>I-174105</t>
  </si>
  <si>
    <t>Реконструкция ВЛ-10 кВ ф. Первомайское-2 с ПС-811  с установкой автоматического пункта секционирования, место установки - оп. 22, в т.ч. ПИР, Московский РЭС, г.Москва</t>
  </si>
  <si>
    <t>088-0000798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</si>
  <si>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оп. 37 (в сторону КТП 1492), в т.ч. ПИР, Московский РЭС, г.Москва</t>
  </si>
  <si>
    <t>I-174106</t>
  </si>
  <si>
    <t>Реконструкция ВЛ-10 кВ ф. Первомайское-2 с ПС-811  с установкой автоматического пункта секционирования, место установки - оп. 37 (в сторону КТП 1492), в т.ч. ПИР, Московский РЭС, г.Москва</t>
  </si>
  <si>
    <t>088-0000799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</si>
  <si>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оп.17, в т.ч. ПИР, Московский РЭС, г.Москва</t>
  </si>
  <si>
    <t>I-174107</t>
  </si>
  <si>
    <t>Реконструкция ВЛ-10 кВ ф. Первомайское-2 с ПС-811  с установкой автоматического пункта секционирования, место установки - оп.17, в т.ч. ПИР, Московский РЭС, г.Москва</t>
  </si>
  <si>
    <t>088-0000800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</si>
  <si>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оп.51, в т.ч. ПИР, Московский РЭС, г.Москва</t>
  </si>
  <si>
    <t>I-174108</t>
  </si>
  <si>
    <t>Реконструкция ВЛ-10 кВ ф. Первомайское-2 с ПС-811  с установкой автоматического пункта секционирования, место установки - оп.51, в т.ч. ПИР, Московский РЭС, г.Москва</t>
  </si>
  <si>
    <t>088-0000801</t>
  </si>
  <si>
    <t>Выполнение СМР, ПНР, оборудование и материалы по объекту: Реконструкция ВЛ-10 кВ ф. Первомайское-2 с ПС-811  с установкой автоматического пункта секционирования, место установки - оп.58, в т.ч. ПИР, Московский РЭС, г.Москва</t>
  </si>
  <si>
    <t>I-174109</t>
  </si>
  <si>
    <t>Реконструкция ВЛ-10 кВ ф. Первомайское-2 с ПС-811  с установкой автоматического пункта секционирования, место установки - оп.58, в т.ч. ПИР, Московский РЭС, г.Москва</t>
  </si>
  <si>
    <t>088-0000802</t>
  </si>
  <si>
    <t>Выполнение СМР, ПНР, оборудование и материалы по объекту: Реконструкция ВЛ-10 кВ ф.1 ПС-480 с установкой автоматического пункта секционирования, место установки - отпайка ТП-461, в т.ч. ПИР, Троицкий РЭС, г.Москва</t>
  </si>
  <si>
    <t>I-174110</t>
  </si>
  <si>
    <t>Реконструкция ВЛ-10 кВ ф.1 ПС-480 с установкой автоматического пункта секционирования, место установки - отпайка ТП-461, в т.ч. ПИР, Троицкий РЭС, г.Москва</t>
  </si>
  <si>
    <t>088-0000803</t>
  </si>
  <si>
    <t>Выполнение СМР, ПНР, оборудование и материалы по объекту: Реконструкция ВЛ-10 кВ ф.1 с ПС-280 с установкой автоматического пункта секционирования, место установки - ЛР-62А, в т.ч. ПИР, Троицкий РЭС, г.Москва</t>
  </si>
  <si>
    <t>I-174111</t>
  </si>
  <si>
    <t>Реконструкция ВЛ-10 кВ ф.1 с ПС-280 с установкой автоматического пункта секционирования, место установки - ЛР-62А, в т.ч. ПИР, Троицкий РЭС, г.Москва</t>
  </si>
  <si>
    <t>088-0000804</t>
  </si>
  <si>
    <t>Выполнение СМР, ПНР, оборудование и материалы по объекту: Реконструкция ВЛ-10 кВ ф.1 с ПС-280 с установкой автоматического пункта секционирования, место установки - ЛР-65, в т.ч. ПИР, Троицкий РЭС, г.Москва</t>
  </si>
  <si>
    <t>I-174112</t>
  </si>
  <si>
    <t>Реконструкция ВЛ-10 кВ ф.1 с ПС-280 с установкой автоматического пункта секционирования, место установки - ЛР-65, в т.ч. ПИР, Троицкий РЭС, г.Москва</t>
  </si>
  <si>
    <t>088-0000805</t>
  </si>
  <si>
    <t>Выполнение СМР, ПНР, оборудование и материалы по объекту: Реконструкция ВЛ-10 кВ ф.1 с ПС-280 с установкой автоматического пункта секционирования, место установки - ТП-451, в т.ч. ПИР, Троицкий РЭС, г.Москва</t>
  </si>
  <si>
    <t>I-174113</t>
  </si>
  <si>
    <t>Реконструкция ВЛ-10 кВ ф.1 с ПС-280 с установкой автоматического пункта секционирования, место установки - ТП-451, в т.ч. ПИР, Троицкий РЭС, г.Москва</t>
  </si>
  <si>
    <t>088-0000806</t>
  </si>
  <si>
    <t>Выполнение СМР, ПНР, оборудование и материалы по объекту: Реконструкция ВЛ-10 кВ ф.10 с ПС-357 с установкой автоматического пункта секционирования, место установки -  КРН-27, в т.ч. ПИР, Троицкий РЭС, г.Москва</t>
  </si>
  <si>
    <t>I-174114</t>
  </si>
  <si>
    <t>Реконструкция ВЛ-10 кВ ф.10 с ПС-357 с установкой автоматического пункта секционирования, место установки -  КРН-27, в т.ч. ПИР, Троицкий РЭС, г.Москва</t>
  </si>
  <si>
    <t>088-0000807</t>
  </si>
  <si>
    <t>Выполнение СМР, ПНР, оборудование и материалы по объекту: Реконструкция ВЛ-10 кВ ф.10 с ПС-357 с установкой автоматического пункта секционирования, место установки - отпайка ТП-26А, за ЛР-29А, в т.ч. ПИР, Троицкий РЭС, г.Москва</t>
  </si>
  <si>
    <t>I-174115</t>
  </si>
  <si>
    <t>Реконструкция ВЛ-10 кВ ф.10 с ПС-357 с установкой автоматического пункта секционирования, место установки - отпайка ТП-26А, за ЛР-29А, в т.ч. ПИР, Троицкий РЭС, г.Москва</t>
  </si>
  <si>
    <t>088-0000808</t>
  </si>
  <si>
    <t>Выполнение СМР, ПНР, оборудование и материалы по объекту: Реконструкция ВЛ-10 кВ ф.10 с ПС-673 с установкой автоматического пункта секционирования, место установки - ЛР-5 (токораздел с ф.14 с ПС-673), в т.ч. ПИР, Московский РЭС, г.Москва</t>
  </si>
  <si>
    <t>I-174116</t>
  </si>
  <si>
    <t>Реконструкция ВЛ-10 кВ ф.10 с ПС-673 с установкой автоматического пункта секционирования, место установки - ЛР-5 (токораздел с ф.14 с ПС-673), в т.ч. ПИР, Московский РЭС, г.Москва</t>
  </si>
  <si>
    <t>088-0000809</t>
  </si>
  <si>
    <t>Выполнение СМР, ПНР, оборудование и материалы по объекту: Реконструкция ВЛ-10 кВ ф.10 с ПС-673 с установкой автоматического пункта секционирования, место установки - ЛР-634, в т.ч. ПИР, Московский РЭС, г.Москва</t>
  </si>
  <si>
    <t>I-174117</t>
  </si>
  <si>
    <t>Реконструкция ВЛ-10 кВ ф.10 с ПС-673 с установкой автоматического пункта секционирования, место установки - ЛР-634, в т.ч. ПИР, Московский РЭС, г.Москва</t>
  </si>
  <si>
    <t>088-0000810</t>
  </si>
  <si>
    <t>Выполнение СМР, ПНР, оборудование и материалы по объекту: Реконструкция ВЛ-10 кВ ф.10 с ПС-673 с установкой автоматического пункта секционирования, место установки - оп.11 , в т.ч. ПИР, Московский РЭС, г.Москва</t>
  </si>
  <si>
    <t>I-174118</t>
  </si>
  <si>
    <t>Реконструкция ВЛ-10 кВ ф.10 с ПС-673 с установкой автоматического пункта секционирования, место установки - оп.11 , в т.ч. ПИР, Московский РЭС, г.Москва</t>
  </si>
  <si>
    <t>088-0000811</t>
  </si>
  <si>
    <t>Выполнение СМР, ПНР, оборудование и материалы по объекту:Реконструкция ВЛ-10 кВ ф.10 с ПС-673 с установкой автоматического пункта секционирования, место установки - оп.3 отпайка на ТП-288 , в т.ч. ПИР, Московский РЭС, г.Москва</t>
  </si>
  <si>
    <t>I-174119</t>
  </si>
  <si>
    <t>Реконструкция ВЛ-10 кВ ф.10 с ПС-673 с установкой автоматического пункта секционирования, место установки - оп.3 отпайка на ТП-288 , в т.ч. ПИР, Московский РЭС, г.Москва</t>
  </si>
  <si>
    <t>088-000812</t>
  </si>
  <si>
    <t>Выполнение СМР, ПНР, оборудование и материалы по объекту: Реконструкция ВЛ-10 кВ ф.10 с РТП-10 с установкой автоматического пункта секционирования, место установки - оп. 4 отпайка на КТП-1019, в т.ч. ПИР, Московский РЭС, г.Москва</t>
  </si>
  <si>
    <t>I-174120</t>
  </si>
  <si>
    <t>Реконструкция ВЛ-10 кВ ф.10 с РТП-10 с установкой автоматического пункта секционирования, место установки - оп. 4 отпайка на КТП-1019, в т.ч. ПИР, Московский РЭС, г.Москва</t>
  </si>
  <si>
    <t>088-0000813</t>
  </si>
  <si>
    <t>Выполнение СМР, ПНР, оборудование и материалы по объекту: Реконструкция ВЛ-10 кВ ф.10 с РТП-10 с установкой автоматического пункта секционирования, место установки - оп.14 отпайка на КТП-1583, в т.ч. ПИР, Московский РЭС, г.Москва</t>
  </si>
  <si>
    <t>I-174121</t>
  </si>
  <si>
    <t>Реконструкция ВЛ-10 кВ ф.10 с РТП-10 с установкой автоматического пункта секционирования, место установки - оп.14 отпайка на КТП-1583, в т.ч. ПИР, Московский РЭС, г.Москва</t>
  </si>
  <si>
    <t>088-0000814</t>
  </si>
  <si>
    <t>Выполнение СМР, ПНР, оборудование и материалы по объекту: Реконструкция ВЛ-10 кВ ф.10 с РТП-10 с установкой автоматического пункта секционирования, место установки - оп.18 отпайка на КТП-131, в т.ч. ПИР, Московский РЭС, г.Москва</t>
  </si>
  <si>
    <t>I-174122</t>
  </si>
  <si>
    <t>Реконструкция ВЛ-10 кВ ф.10 с РТП-10 с установкой автоматического пункта секционирования, место установки - оп.18 отпайка на КТП-131, в т.ч. ПИР, Московский РЭС, г.Москва</t>
  </si>
  <si>
    <t>088-0000815</t>
  </si>
  <si>
    <t>Выполнение СМР, ПНР, оборудование и материалы по объекту: Реконструкция ВЛ-10 кВ ф.10 с РТП-10 с установкой автоматического пункта секционирования, место установки - оп.23 отпайка на КТП-318, в т.ч. ПИР, Московский РЭС, г.Москва</t>
  </si>
  <si>
    <t>I-174123</t>
  </si>
  <si>
    <t>Реконструкция ВЛ-10 кВ ф.10 с РТП-10 с установкой автоматического пункта секционирования, место установки - оп.23 отпайка на КТП-318, в т.ч. ПИР, Московский РЭС, г.Москва</t>
  </si>
  <si>
    <t>088-0000816</t>
  </si>
  <si>
    <t>Выполнение СМР, ПНР, оборудование и материалы по объекту: Реконструкция ВЛ-10 кВ ф.10 с РТП-10 с установкой автоматического пункта секционирования, место установки - оп.30, в т.ч. ПИР, Московский РЭС, г.Москва</t>
  </si>
  <si>
    <t>I-174124</t>
  </si>
  <si>
    <t>Реконструкция ВЛ-10 кВ ф.10 с РТП-10 с установкой автоматического пункта секционирования, место установки - оп.30, в т.ч. ПИР, Московский РЭС, г.Москва</t>
  </si>
  <si>
    <t>088-0000817</t>
  </si>
  <si>
    <t>Выполнение СМР, ПНР, оборудование и материалы по объекту: Реконструкция ВЛ-10 кВ ф.10 с РТП-10 с установкой автоматического пункта секционирования, место установки - оп.37 отпайка на КТП-319, в т.ч. ПИР, Московский РЭС, г.Москва</t>
  </si>
  <si>
    <t>I-174125</t>
  </si>
  <si>
    <t>Реконструкция ВЛ-10 кВ ф.10 с РТП-10 с установкой автоматического пункта секционирования, место установки - оп.37 отпайка на КТП-319, в т.ч. ПИР, Московский РЭС, г.Москва</t>
  </si>
  <si>
    <t>088-0000818</t>
  </si>
  <si>
    <t>Выполнение СМР, ПНР, оборудование и материалы по объекту: Реконструкция ВЛ-10 кВ ф.10 с РТП-10 с установкой автоматического пункта секционирования, место установки - оп.40 (на месте демонтированной ТП-318), в т.ч. ПИР, Московский РЭС, г.Москва</t>
  </si>
  <si>
    <t>I-174126</t>
  </si>
  <si>
    <t>Реконструкция ВЛ-10 кВ ф.10 с РТП-10 с установкой автоматического пункта секционирования, место установки - оп.40 (на месте демонтированной ТП-318), в т.ч. ПИР, Московский РЭС, г.Москва</t>
  </si>
  <si>
    <t>088-0000819</t>
  </si>
  <si>
    <t>Выполнение СМР, ПНР, оборудование и материалы по объекту: Реконструкция ВЛ-10 кВ ф.11 с ПС-673 с установкой автоматического пункта секционирования, место установки - ЛР-264А, в т.ч. ПИР, Московский РЭС, г.Москва</t>
  </si>
  <si>
    <t>I-174127</t>
  </si>
  <si>
    <t>Реконструкция ВЛ-10 кВ ф.11 с ПС-673 с установкой автоматического пункта секционирования, место установки - ЛР-264А, в т.ч. ПИР, Московский РЭС, г.Москва</t>
  </si>
  <si>
    <t>088-0000820</t>
  </si>
  <si>
    <t>Выполнение СМР, ПНР, оборудование и материалы по объекту: Реконструкция ВЛ-10 кВ ф.11 с ПС-673 с установкой автоматического пункта секционирования, место установки - ЛР-276, в т.ч. ПИР, Московский РЭС, г.Москва</t>
  </si>
  <si>
    <t>I-174128</t>
  </si>
  <si>
    <t>Реконструкция ВЛ-10 кВ ф.11 с ПС-673 с установкой автоматического пункта секционирования, место установки - ЛР-276, в т.ч. ПИР, Московский РЭС, г.Москва</t>
  </si>
  <si>
    <t>088-0000821</t>
  </si>
  <si>
    <t>Выполнение СМР, ПНР, оборудование и материалы по объекту: Реконструкция ВЛ-10 кВ ф.11 с ПС-673 с установкой автоматического пункта секционирования, место установки - оп.14 отпайка на КТП-289, 839, 241 , в т.ч. ПИР, Московский РЭС, г.Москва</t>
  </si>
  <si>
    <t>I-174129</t>
  </si>
  <si>
    <t>Реконструкция ВЛ-10 кВ ф.11 с ПС-673 с установкой автоматического пункта секционирования, место установки - оп.14 отпайка на КТП-289, 839, 241 , в т.ч. ПИР, Московский РЭС, г.Москва</t>
  </si>
  <si>
    <t>088-0000822</t>
  </si>
  <si>
    <t>Выполнение СМР, ПНР, оборудование и материалы по объекту: Реконструкция ВЛ-10 кВ ф.11 с ПС-673 с установкой автоматического пункта секционирования, место установки - оп.19 установить КРУН, в т.ч. ПИР, Московский РЭС, г.Москва</t>
  </si>
  <si>
    <t>I-174130</t>
  </si>
  <si>
    <t>Реконструкция ВЛ-10 кВ ф.11 с ПС-673 с установкой автоматического пункта секционирования, место установки - оп.19 установить КРУН, в т.ч. ПИР, Московский РЭС, г.Москва</t>
  </si>
  <si>
    <t>088-0000823</t>
  </si>
  <si>
    <t>Выполнение СМР, ПНР, оборудование и материалы по объекту: Реконструкция ВЛ-10 кВ ф.11 с ПС-673 с установкой автоматического пункта секционирования, место установки - оп.48, в т.ч. ПИР, Московский РЭС, г.Москва</t>
  </si>
  <si>
    <t>I-174131</t>
  </si>
  <si>
    <t>Реконструкция ВЛ-10 кВ ф.11 с ПС-673 с установкой автоматического пункта секционирования, место установки - оп.48, в т.ч. ПИР, Московский РЭС, г.Москва</t>
  </si>
  <si>
    <t>088-0000824</t>
  </si>
  <si>
    <t>Выполнение СМР, ПНР, оборудование и материалы по объекту: Реконструкция ВЛ-10 кВ ф.11 с РП-5 с установкой автоматического пункта секционирования, место установки - ЛР-146, в т.ч. ПИР, Троицкий РЭС, г.Москва</t>
  </si>
  <si>
    <t>I-174132</t>
  </si>
  <si>
    <t>Реконструкция ВЛ-10 кВ ф.11 с РП-5 с установкой автоматического пункта секционирования, место установки - ЛР-146, в т.ч. ПИР, Троицкий РЭС, г.Москва</t>
  </si>
  <si>
    <t>088-0000825</t>
  </si>
  <si>
    <t>Выполнение СМР, ПНР, оборудование и материалы по объекту: Реконструкция ВЛ-10 кВ ф.11 с РП-5 с установкой автоматического пункта секционирования, место установки - ЛР-160, в т.ч. ПИР, Троицкий РЭС, г.Москва</t>
  </si>
  <si>
    <t>I-174133</t>
  </si>
  <si>
    <t>Реконструкция ВЛ-10 кВ ф.11 с РП-5 с установкой автоматического пункта секционирования, место установки - ЛР-160, в т.ч. ПИР, Троицкий РЭС, г.Москва</t>
  </si>
  <si>
    <t>088-0000826</t>
  </si>
  <si>
    <t>Выполнение СМР, ПНР, оборудование и материалы по объекту: Реконструкция ВЛ-10 кВ ф.11 с РП-5 с установкой автоматического пункта секционирования, место установки - ЛР-167, в т.ч. ПИР, Троицкий РЭС, г.Москва</t>
  </si>
  <si>
    <t>I-174134</t>
  </si>
  <si>
    <t>Реконструкция ВЛ-10 кВ ф.11 с РП-5 с установкой автоматического пункта секционирования, место установки - ЛР-167, в т.ч. ПИР, Троицкий РЭС, г.Москва</t>
  </si>
  <si>
    <t>088-0000827</t>
  </si>
  <si>
    <t>Выполнение СМР, ПНР, оборудование  и материалы по объекту: Реконструкция ВЛ-10 кВ ф.12 с РП-4 с установкой автоматического пункта секционирования, место установки - ЛР-334, в т.ч. ПИР, Троицкий РЭС, г.Москва</t>
  </si>
  <si>
    <t>I-174135</t>
  </si>
  <si>
    <t>Реконструкция ВЛ-10 кВ ф.12 с РП-4 с установкой автоматического пункта секционирования, место установки - ЛР-334, в т.ч. ПИР, Троицкий РЭС, г.Москва</t>
  </si>
  <si>
    <t>088-0000828</t>
  </si>
  <si>
    <t>Выполнение СМР, ПНР, оборудование и материалы по объекту: Реконструкция ВЛ-10 кВ ф.12 с РП-4 с установкой автоматического пункта секционирования, место установки - ЛР-34, в т.ч. ПИР, Троицкий РЭС, г.Москва</t>
  </si>
  <si>
    <t>I-174136</t>
  </si>
  <si>
    <t>Реконструкция ВЛ-10 кВ ф.12 с РП-4 с установкой автоматического пункта секционирования, место установки - ЛР-34, в т.ч. ПИР, Троицкий РЭС, г.Москва</t>
  </si>
  <si>
    <t>088-0000829</t>
  </si>
  <si>
    <t>Выполнение СМР, ПНР, оборудование и материалы по объекту: Реконструкция ВЛ-10 кВ ф.12 с РП-4  с установкой автоматического пункта секционирования, место установки - ЛР-259, в т.ч. ПИР, Троицкий РЭС, г.Москва</t>
  </si>
  <si>
    <t>I-174137</t>
  </si>
  <si>
    <t>Реконструкция ВЛ-10 кВ ф.12 с РП-4  с установкой автоматического пункта секционирования, место установки - ЛР-259, в т.ч. ПИР, Троицкий РЭС, г.Москва</t>
  </si>
  <si>
    <t>088-0000830</t>
  </si>
  <si>
    <t>Выполнение СМР, ПНР, оборудование и материалы по объекту: Реконструкция ВЛ-10 кВ ф.12 с РП-4  с установкой автоматического пункта секционирования, место установки - отпайка на ТП-561, 813, в т.ч. ПИР, Троицкий РЭС, г.Москва</t>
  </si>
  <si>
    <t>I-174140</t>
  </si>
  <si>
    <t>Реконструкция ВЛ-10 кВ ф.12 с РП-4  с установкой автоматического пункта секционирования, место установки - отпайка на ТП-561, 813, в т.ч. ПИР, Троицкий РЭС, г.Москва</t>
  </si>
  <si>
    <t>088-0000831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</si>
  <si>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ЛР-100 (резервирование с ф.9 с РТП-10), в т.ч. ПИР, Московский РЭС, г.Москва</t>
  </si>
  <si>
    <t>I-174141</t>
  </si>
  <si>
    <t>Реконструкция ВЛ-10 кВ ф.12 с РТП-10 с установкой автоматического пункта секционирования, место установки - ЛР-100 (резервирование с ф.9 с РТП-10), в т.ч. ПИР, Московский РЭС, г.Москва</t>
  </si>
  <si>
    <t>088-0000832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</si>
  <si>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ЛР-121, в т.ч. ПИР, Московский РЭС, г.Москва</t>
  </si>
  <si>
    <t>I-174142</t>
  </si>
  <si>
    <t>Реконструкция ВЛ-10 кВ ф.12 с РТП-10 с установкой автоматического пункта секционирования, место установки - ЛР-121, в т.ч. ПИР, Московский РЭС, г.Москва</t>
  </si>
  <si>
    <t>088-0000833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</si>
  <si>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ЛР-173, в т.ч. ПИР, Московский РЭС, г.Москва</t>
  </si>
  <si>
    <t>I-174143</t>
  </si>
  <si>
    <t>Реконструкция ВЛ-10 кВ ф.12 с РТП-10 с установкой автоматического пункта секционирования, место установки - ЛР-173, в т.ч. ПИР, Московский РЭС, г.Москва</t>
  </si>
  <si>
    <t>088-0000834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</si>
  <si>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ЛР-193, в т.ч. ПИР, Московский РЭС, г.Москва</t>
  </si>
  <si>
    <t>I-174144</t>
  </si>
  <si>
    <t>Реконструкция ВЛ-10 кВ ф.12 с РТП-10 с установкой автоматического пункта секционирования, место установки - ЛР-193, в т.ч. ПИР, Московский РЭС, г.Москва</t>
  </si>
  <si>
    <t>088-0000835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</si>
  <si>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ЛР-553, в т.ч. ПИР, Московский РЭС, г.Москва</t>
  </si>
  <si>
    <t>I-174145</t>
  </si>
  <si>
    <t>Реконструкция ВЛ-10 кВ ф.12 с РТП-10 с установкой автоматического пункта секционирования, место установки - ЛР-553, в т.ч. ПИР, Московский РЭС, г.Москва</t>
  </si>
  <si>
    <t>088-0000836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</si>
  <si>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ЛР-78, в т.ч. ПИР, Московский РЭС, г.Москва</t>
  </si>
  <si>
    <t>I-174146</t>
  </si>
  <si>
    <t>Реконструкция ВЛ-10 кВ ф.12 с РТП-10 с установкой автоматического пункта секционирования, место установки - ЛР-78, в т.ч. ПИР, Московский РЭС, г.Москва</t>
  </si>
  <si>
    <t>088-0000838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</si>
  <si>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оп.14 отпайка на КТП-548, 738, в т.ч. ПИР, Московский РЭС, г.Москва</t>
  </si>
  <si>
    <t>I-174147</t>
  </si>
  <si>
    <t>Реконструкция ВЛ-10 кВ ф.12 с РТП-10 с установкой автоматического пункта секционирования, место установки - оп.14 отпайка на КТП-548, 738, в т.ч. ПИР, Московский РЭС, г.Москва</t>
  </si>
  <si>
    <t>088-0000840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</si>
  <si>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оп.61, в т.ч. ПИР, Московский РЭС, г.Москва</t>
  </si>
  <si>
    <t>I-174148</t>
  </si>
  <si>
    <t>Реконструкция ВЛ-10 кВ ф.12 с РТП-10 с установкой автоматического пункта секционирования, место установки - оп.61, в т.ч. ПИР, Московский РЭС, г.Москва</t>
  </si>
  <si>
    <t>088-0000841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</si>
  <si>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оп.8А отпайка на КТП-1423, 1424, в т.ч. ПИР, Московский РЭС, г.Москва</t>
  </si>
  <si>
    <t>I-174149</t>
  </si>
  <si>
    <t>Реконструкция ВЛ-10 кВ ф.12 с РТП-10 с установкой автоматического пункта секционирования, место установки - оп.8А отпайка на КТП-1423, 1424, в т.ч. ПИР, Московский РЭС, г.Москва</t>
  </si>
  <si>
    <t>088-0000842</t>
  </si>
  <si>
    <t>Выполнение СМР, ПНР, оборудование и материалы по объекту: Реконструкция ВЛ-10 кВ ф.12 с РТП-10 с установкой автоматического пункта секционирования, место установки - ТП-281 (на блок тр-р 4000кВА), в т.ч. ПИР, Московский РЭС, г.Москва</t>
  </si>
  <si>
    <t>I-174150</t>
  </si>
  <si>
    <t>Реконструкция ВЛ-10 кВ ф.12 с РТП-10 с установкой автоматического пункта секционирования, место установки - ТП-281 (на блок тр-р 4000кВА), в т.ч. ПИР, Московский РЭС, г.Москва</t>
  </si>
  <si>
    <t>088-0000843</t>
  </si>
  <si>
    <t>Выполнение СМР, ПНР, оборудование и материалы по объекту: Реконструкция ВЛ-10 кВ ф.13 с РП-8  с установкой автоматического пункта секционирования, место установки - ЛР-155, в т.ч. ПИР, Троицкий РЭС, г.Москва</t>
  </si>
  <si>
    <t>I-174151</t>
  </si>
  <si>
    <t>Реконструкция ВЛ-10 кВ ф.13 с РП-8  с установкой автоматического пункта секционирования, место установки - ЛР-155, в т.ч. ПИР, Троицкий РЭС, г.Москва</t>
  </si>
  <si>
    <t>088-0000844</t>
  </si>
  <si>
    <t>Выполнение СМР, ПНР, оборудование и материалы по объекту:Реконструкция ВЛ-10 кВ ф.13 с РП-8  с установкой автоматического пункта секционирования, место установки - ЛР-242 , в т.ч. ПИР, Троицкий РЭС, г.Москва</t>
  </si>
  <si>
    <t>I-174152</t>
  </si>
  <si>
    <t>Реконструкция ВЛ-10 кВ ф.13 с РП-8  с установкой автоматического пункта секционирования, место установки - ЛР-242 , в т.ч. ПИР, Троицкий РЭС, г.Москва</t>
  </si>
  <si>
    <t>088-0000845</t>
  </si>
  <si>
    <t>Выполнение СМР, ПНР, оборудование и материалы по объекту:Реконструкция ВЛ-10 кВ ф.13 с РП-8  с установкой автоматического пункта секционирования, место установки - ЛР-258, в т.ч. ПИР, Троицкий РЭС, г.Москва</t>
  </si>
  <si>
    <t>I-174153</t>
  </si>
  <si>
    <t>Реконструкция ВЛ-10 кВ ф.13 с РП-8  с установкой автоматического пункта секционирования, место установки - ЛР-258, в т.ч. ПИР, Троицкий РЭС, г.Москва</t>
  </si>
  <si>
    <t>088-0000846</t>
  </si>
  <si>
    <t>Выполнение СМР, ПНР, оборудование и материалы по объекту: Реконструкция ВЛ-10 кВ ф.13 с РП-8  с установкой автоматического пункта секционирования, место установки - ЛР-260, в т.ч. ПИР, Троицкий РЭС, г.Москва</t>
  </si>
  <si>
    <t>I-174154</t>
  </si>
  <si>
    <t>Реконструкция ВЛ-10 кВ ф.13 с РП-8  с установкой автоматического пункта секционирования, место установки - ЛР-260, в т.ч. ПИР, Троицкий РЭС, г.Москва</t>
  </si>
  <si>
    <t>088-0000847</t>
  </si>
  <si>
    <t>Выполнение СМР, ПНР, оборудование и материалы по объекту: Реконструкция ВЛ-10 кВ ф.13 с РП-8  с установкой автоматического пункта секционирования, место установки - ЛР-449, в т.ч. ПИР, Троицкий РЭС, г.Москва</t>
  </si>
  <si>
    <t>I-174155</t>
  </si>
  <si>
    <t>Реконструкция ВЛ-10 кВ ф.13 с РП-8  с установкой автоматического пункта секционирования, место установки - ЛР-449, в т.ч. ПИР, Троицкий РЭС, г.Москва</t>
  </si>
  <si>
    <t>088-0000848</t>
  </si>
  <si>
    <t>Выполнение СМР, ПНР, оборудование и материалы по объекту: Реконструкция ВЛ-10 кВ ф.13 с РП-8  с установкой автоматического пункта секционирования, место установки - ЛР-492 , в т.ч. ПИР, Троицкий РЭС, г.Москва</t>
  </si>
  <si>
    <t>I-174156</t>
  </si>
  <si>
    <t>Реконструкция ВЛ-10 кВ ф.13 с РП-8  с установкой автоматического пункта секционирования, место установки - ЛР-492 , в т.ч. ПИР, Троицкий РЭС, г.Москва</t>
  </si>
  <si>
    <t>088-0000849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</si>
  <si>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блок тр-р 4000кВА к ТП-281 , в т.ч. ПИР, Московский РЭС, г.Москва</t>
  </si>
  <si>
    <t>I-174157</t>
  </si>
  <si>
    <t>Реконструкция ВЛ-10 кВ ф.14 с ПС-673 с установкой автоматического пункта секционирования, место установки - блок тр-р 4000кВА к ТП-281 , в т.ч. ПИР, Московский РЭС, г.Москва</t>
  </si>
  <si>
    <t>088-0000850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</si>
  <si>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ЛР-119, в т.ч. ПИР, Московский РЭС, г.Москва</t>
  </si>
  <si>
    <t>I-174158</t>
  </si>
  <si>
    <t>Реконструкция ВЛ-10 кВ ф.14 с ПС-673 с установкой автоматического пункта секционирования, место установки - ЛР-119, в т.ч. ПИР, Московский РЭС, г.Москва</t>
  </si>
  <si>
    <t>088-0000851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</si>
  <si>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ЛР-170, в т.ч. ПИР, Московский РЭС, г.Москва</t>
  </si>
  <si>
    <t>I-174159</t>
  </si>
  <si>
    <t>Реконструкция ВЛ-10 кВ ф.14 с ПС-673 с установкой автоматического пункта секционирования, место установки - ЛР-170, в т.ч. ПИР, Московский РЭС, г.Москва</t>
  </si>
  <si>
    <t>088-0000853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</si>
  <si>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ЛР-229, в т.ч. ПИР, Московский РЭС, г.Москва</t>
  </si>
  <si>
    <t>I-174160</t>
  </si>
  <si>
    <t>Реконструкция ВЛ-10 кВ ф.14 с ПС-673 с установкой автоматического пункта секционирования, место установки - ЛР-229, в т.ч. ПИР, Московский РЭС, г.Москва</t>
  </si>
  <si>
    <t>088-0000852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</si>
  <si>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ЛР-312, в т.ч. ПИР, Московский РЭС, г.Москва</t>
  </si>
  <si>
    <t>I-174161</t>
  </si>
  <si>
    <t>Реконструкция ВЛ-10 кВ ф.14 с ПС-673 с установкой автоматического пункта секционирования, место установки - ЛР-312, в т.ч. ПИР, Московский РЭС, г.Москва</t>
  </si>
  <si>
    <t>088-0000854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</si>
  <si>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оп.31, в т.ч. ПИР, Московский РЭС, г.Москва</t>
  </si>
  <si>
    <t>I-174162</t>
  </si>
  <si>
    <t>Реконструкция ВЛ-10 кВ ф.14 с ПС-673 с установкой автоматического пункта секционирования, место установки - оп.31, в т.ч. ПИР, Московский РЭС, г.Москва</t>
  </si>
  <si>
    <t>088-0000855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</si>
  <si>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оп.50 (отпайка к КТП-301), в т.ч. ПИР, Московский РЭС, г.Москва</t>
  </si>
  <si>
    <t>I-174163</t>
  </si>
  <si>
    <t>Реконструкция ВЛ-10 кВ ф.14 с ПС-673 с установкой автоматического пункта секционирования, место установки - оп.50 (отпайка к КТП-301), в т.ч. ПИР, Московский РЭС, г.Москва</t>
  </si>
  <si>
    <t>088-0000856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</si>
  <si>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оп.56 , в т.ч. ПИР, Московский РЭС, г.Москва</t>
  </si>
  <si>
    <t>I-174164</t>
  </si>
  <si>
    <t>Реконструкция ВЛ-10 кВ ф.14 с ПС-673 с установкой автоматического пункта секционирования, место установки - оп.56 , в т.ч. ПИР, Московский РЭС, г.Москва</t>
  </si>
  <si>
    <t>088-0000857</t>
  </si>
  <si>
    <t>Выполнение СМР, ПНР, оборудование и материалы по объекту: Реконструкция ВЛ-10 кВ ф.14 с ПС-673 с установкой автоматического пункта секционирования, место установки - оп.9, в т.ч. ПИР, Московский РЭС, г.Москва</t>
  </si>
  <si>
    <t>I-174165</t>
  </si>
  <si>
    <t>Реконструкция ВЛ-10 кВ ф.14 с ПС-673 с установкой автоматического пункта секционирования, место установки - оп.9, в т.ч. ПИР, Московский РЭС, г.Москва</t>
  </si>
  <si>
    <t>088-0000858</t>
  </si>
  <si>
    <t>Выполнение СМР, ПНР, оборудование и материалы по объекту: Реконструкция ВЛ-10 кВ ф.14 с РП-4  с установкой автоматического пункта секционирования, место установки - отпайка к ТП-126, в т.ч. ПИР, Троицкий РЭС, г.Москва</t>
  </si>
  <si>
    <t>I-174166</t>
  </si>
  <si>
    <t>Реконструкция ВЛ-10 кВ ф.14 с РП-4  с установкой автоматического пункта секционирования, место установки - отпайка к ТП-126, в т.ч. ПИР, Троицкий РЭС, г.Москва</t>
  </si>
  <si>
    <t>088-0000859</t>
  </si>
  <si>
    <t>Выполнение СМР, ПНР, оборудование и материалы по объекту: Реконструкция ВЛ-10 кВ ф.14 с РП-4  с установкой автоматического пункта секционирования, место установки - отпайка к ТП-134, в т.ч. ПИР, Троицкий РЭС, г.Москва</t>
  </si>
  <si>
    <t>I-174167</t>
  </si>
  <si>
    <t>Реконструкция ВЛ-10 кВ ф.14 с РП-4  с установкой автоматического пункта секционирования, место установки - отпайка к ТП-134, в т.ч. ПИР, Троицкий РЭС, г.Москва</t>
  </si>
  <si>
    <t>088-0000860</t>
  </si>
  <si>
    <t>Выполнение СМР, ПНР, оборудование и материалы по объекту: Реконструкция ВЛ-10 кВ ф.14 с РП-4  с установкой автоматического пункта секционирования, место установки - отпайка к ТП-1433, в т.ч. ПИР, Троицкий РЭС, г.Москва</t>
  </si>
  <si>
    <t>I-174168</t>
  </si>
  <si>
    <t>Реконструкция ВЛ-10 кВ ф.14 с РП-4  с установкой автоматического пункта секционирования, место установки - отпайка к ТП-1433, в т.ч. ПИР, Троицкий РЭС, г.Москва</t>
  </si>
  <si>
    <t>088-0000861</t>
  </si>
  <si>
    <t>Выполнение СМР, ПНР, оборудование и материалы по объекту: Реконструкция ВЛ-10 кВ ф.14 с РП-4  с установкой автоматического пункта секционирования, место установки - отпайка к ТП-179, в т.ч. ПИР, Троицкий РЭС, г.Москва</t>
  </si>
  <si>
    <t>I-174169</t>
  </si>
  <si>
    <t>Реконструкция ВЛ-10 кВ ф.14 с РП-4  с установкой автоматического пункта секционирования, место установки - отпайка к ТП-179, в т.ч. ПИР, Троицкий РЭС, г.Москва</t>
  </si>
  <si>
    <t>088-0000862</t>
  </si>
  <si>
    <t>Выполнение СМР, ПНР, оборудование и материалы по объекту: Реконструкция ВЛ-10 кВ ф.14 с РП-4  с установкой автоматического пункта секционирования, место установки - отпайка к ТП-180, в т.ч. ПИР, Троицкий РЭС, г.Москва</t>
  </si>
  <si>
    <t>I-174170</t>
  </si>
  <si>
    <t>Реконструкция ВЛ-10 кВ ф.14 с РП-4  с установкой автоматического пункта секционирования, место установки - отпайка к ТП-180, в т.ч. ПИР, Троицкий РЭС, г.Москва</t>
  </si>
  <si>
    <t>088-0000863</t>
  </si>
  <si>
    <t>Выполнение СМР, ПНР, оборудование и материалы по объекту: Реконструкция ВЛ-10 кВ ф.15 с ПС-673 с установкой автоматического пункта секционирования, место установки - ЛР-203 (токораздел ф.Первомайское-2 ПС-811), в т.ч. ПИР, Московский РЭС, г.Москва</t>
  </si>
  <si>
    <t>I-174171</t>
  </si>
  <si>
    <t>Реконструкция ВЛ-10 кВ ф.15 с ПС-673 с установкой автоматического пункта секционирования, место установки - ЛР-203 (токораздел ф.Первомайское-2 ПС-811), в т.ч. ПИР, Московский РЭС, г.Москва</t>
  </si>
  <si>
    <t>088-0000864</t>
  </si>
  <si>
    <t>Выполнение СМР, ПНР, оборудование и материалы по объекту: Реконструкция ВЛ-10 кВ ф.15 с РП-5 с установкой автоматического пункта секционирования, место установки - ЛР-39, в т.ч. ПИР, Троицкий РЭС, г.Москва</t>
  </si>
  <si>
    <t>I-174172</t>
  </si>
  <si>
    <t>Реконструкция ВЛ-10 кВ ф.15 с РП-5 с установкой автоматического пункта секционирования, место установки - ЛР-39, в т.ч. ПИР, Троицкий РЭС, г.Москва</t>
  </si>
  <si>
    <t>088-0000865</t>
  </si>
  <si>
    <t>Выполнение СМР, ПНР, оборудование и материалы по объекту: онструкция ВЛ-10 кВ ф.15 с РП-5 с установкой автоматического пункта секционирования, место установки - отпайка к ТП-1270, в т.ч. ПИР, Троицкий РЭС, г.Москва</t>
  </si>
  <si>
    <t>I-174173</t>
  </si>
  <si>
    <t>Реконструкция ВЛ-10 кВ ф.15 с РП-5 с установкой автоматического пункта секционирования, место установки - отпайка к ТП-1270, в т.ч. ПИР, Троицкий РЭС, г.Москва</t>
  </si>
  <si>
    <t>088-0000866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</si>
  <si>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ЛР-224 , в т.ч. ПИР, Московский РЭС, г.Москва</t>
  </si>
  <si>
    <t>I-174174</t>
  </si>
  <si>
    <t>Реконструкция ВЛ-10 кВ ф.16 РП-28 по ф.211 ПС-25 с установкой автоматического пункта секционирования, место установки - ЛР-224 , в т.ч. ПИР, Московский РЭС, г.Москва</t>
  </si>
  <si>
    <t>088-0000867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</si>
  <si>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ЛР-351 на оп.1, в т.ч. ПИР, Московский РЭС, г.Москва</t>
  </si>
  <si>
    <t>I-174175</t>
  </si>
  <si>
    <t>Реконструкция ВЛ-10 кВ ф.16 РП-28 по ф.211 ПС-25 с установкой автоматического пункта секционирования, место установки - ЛР-351 на оп.1, в т.ч. ПИР, Московский РЭС, г.Москва</t>
  </si>
  <si>
    <t>088-0000868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</si>
  <si>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ЛР-420 на оп.90 , в т.ч. ПИР, Московский РЭС, г.Москва</t>
  </si>
  <si>
    <t>I-174176</t>
  </si>
  <si>
    <t>Реконструкция ВЛ-10 кВ ф.16 РП-28 по ф.211 ПС-25 с установкой автоматического пункта секционирования, место установки - ЛР-420 на оп.90 , в т.ч. ПИР, Московский РЭС, г.Москва</t>
  </si>
  <si>
    <t>088-0000869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</si>
  <si>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10, в т.ч. ПИР, Московский РЭС, г.Москва</t>
  </si>
  <si>
    <t>I-174177</t>
  </si>
  <si>
    <t>Реконструкция ВЛ-10 кВ ф.16 РП-28 по ф.211 ПС-25 с установкой автоматического пункта секционирования, место установки - оп. 10, в т.ч. ПИР, Московский РЭС, г.Москва</t>
  </si>
  <si>
    <t>088-0000870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</si>
  <si>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11, в т.ч. ПИР, Московский РЭС, г.Москва</t>
  </si>
  <si>
    <t>I-174178</t>
  </si>
  <si>
    <t>Реконструкция ВЛ-10 кВ ф.16 РП-28 по ф.211 ПС-25 с установкой автоматического пункта секционирования, место установки - оп. 11, в т.ч. ПИР, Московский РЭС, г.Москва</t>
  </si>
  <si>
    <t>088-0000871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</si>
  <si>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22, в т.ч. ПИР, Московский РЭС, г.Москва</t>
  </si>
  <si>
    <t>I-174179</t>
  </si>
  <si>
    <t>Реконструкция ВЛ-10 кВ ф.16 РП-28 по ф.211 ПС-25 с установкой автоматического пункта секционирования, место установки - оп. 22, в т.ч. ПИР, Московский РЭС, г.Москва</t>
  </si>
  <si>
    <t>088-0000872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</si>
  <si>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29 , в т.ч. ПИР, Московский РЭС, г.Москва</t>
  </si>
  <si>
    <t>I-174180</t>
  </si>
  <si>
    <t>Реконструкция ВЛ-10 кВ ф.16 РП-28 по ф.211 ПС-25 с установкой автоматического пункта секционирования, место установки - оп. 29 , в т.ч. ПИР, Московский РЭС, г.Москва</t>
  </si>
  <si>
    <t>088-0000873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</si>
  <si>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30, в т.ч. ПИР, Московский РЭС, г.Москва</t>
  </si>
  <si>
    <t>I-174181</t>
  </si>
  <si>
    <t>Реконструкция ВЛ-10 кВ ф.16 РП-28 по ф.211 ПС-25 с установкой автоматического пункта секционирования, место установки - оп. 30, в т.ч. ПИР, Московский РЭС, г.Москва</t>
  </si>
  <si>
    <t>088-0000874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</si>
  <si>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31, в т.ч. ПИР, Московский РЭС, г.Москва</t>
  </si>
  <si>
    <t>I-174182</t>
  </si>
  <si>
    <t>Реконструкция ВЛ-10 кВ ф.16 РП-28 по ф.211 ПС-25 с установкой автоматического пункта секционирования, место установки - оп. 31, в т.ч. ПИР, Московский РЭС, г.Москва</t>
  </si>
  <si>
    <t>088-0000875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</si>
  <si>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60, в т.ч. ПИР, Московский РЭС, г.Москва</t>
  </si>
  <si>
    <t>I-174183</t>
  </si>
  <si>
    <t>Реконструкция ВЛ-10 кВ ф.16 РП-28 по ф.211 ПС-25 с установкой автоматического пункта секционирования, место установки - оп. 60, в т.ч. ПИР, Московский РЭС, г.Москва</t>
  </si>
  <si>
    <t>088-0000876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</si>
  <si>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67, в т.ч. ПИР, Московский РЭС, г.Москва</t>
  </si>
  <si>
    <t>I-174184</t>
  </si>
  <si>
    <t>Реконструкция ВЛ-10 кВ ф.16 РП-28 по ф.211 ПС-25 с установкой автоматического пункта секционирования, место установки - оп. 67, в т.ч. ПИР, Московский РЭС, г.Москва</t>
  </si>
  <si>
    <t>088-0000877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</si>
  <si>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8, в т.ч. ПИР, Московский РЭС, г.Москва</t>
  </si>
  <si>
    <t>I-174185</t>
  </si>
  <si>
    <t>Реконструкция ВЛ-10 кВ ф.16 РП-28 по ф.211 ПС-25 с установкой автоматического пункта секционирования, место установки - оп. 8, в т.ч. ПИР, Московский РЭС, г.Москва</t>
  </si>
  <si>
    <t>088-0000878</t>
  </si>
  <si>
    <t>Выполнение СМР, ПНР, оборудование и материалы по объекту: Реконструкция ВЛ-10 кВ ф.16 РП-28 по ф.211 ПС-25 с установкой автоматического пункта секционирования, место установки - оп. 89, в т.ч. ПИР, Московский РЭС, г.Москва</t>
  </si>
  <si>
    <t>I-174186</t>
  </si>
  <si>
    <t>Реконструкция ВЛ-10 кВ ф.16 РП-28 по ф.211 ПС-25 с установкой автоматического пункта секционирования, место установки - оп. 89, в т.ч. ПИР, Московский РЭС, г.Москва</t>
  </si>
  <si>
    <t>088-0000879</t>
  </si>
  <si>
    <t>Выполнение СМР, ПНР, оборудование и материалы по объекту: Реконструкция ВЛ-10 кВ ф.16 РП-5 с установкой автоматического пункта секционирования, место установки - ЛР-138, в т.ч. ПИР, Троицкий РЭС, г.Москва</t>
  </si>
  <si>
    <t>I-174187</t>
  </si>
  <si>
    <t>Реконструкция ВЛ-10 кВ ф.16 РП-5 с установкой автоматического пункта секционирования, место установки - ЛР-138, в т.ч. ПИР, Троицкий РЭС, г.Москва</t>
  </si>
  <si>
    <t>088-0000880</t>
  </si>
  <si>
    <t>Выполнение СМР, ПНР, оборудование и материалы по объекту: Реконструкция ВЛ-10 кВ ф.16 РП-5 с установкой автоматического пункта секционирования, место установки - ЛР-147, в т.ч. ПИР, Троицкий РЭС, г.Москва</t>
  </si>
  <si>
    <t>I-174188</t>
  </si>
  <si>
    <t>Реконструкция ВЛ-10 кВ ф.16 РП-5 с установкой автоматического пункта секционирования, место установки - ЛР-147, в т.ч. ПИР, Троицкий РЭС, г.Москва</t>
  </si>
  <si>
    <t>088-0000881</t>
  </si>
  <si>
    <t>Выполнение СМР, ПНР, оборудование и материалы по объекту: Реконструкция ВЛ-10 кВ ф.16 РП-5 с установкой автоматического пункта секционирования, место установки - ЛР-56, в т.ч. ПИР, Троицкий РЭС, г.Москва</t>
  </si>
  <si>
    <t>I-174189</t>
  </si>
  <si>
    <t>Реконструкция ВЛ-10 кВ ф.16 РП-5 с установкой автоматического пункта секционирования, место установки - ЛР-56, в т.ч. ПИР, Троицкий РЭС, г.Москва</t>
  </si>
  <si>
    <t>088-0000882</t>
  </si>
  <si>
    <t>Выполнение СМР, ПНР, оборудование и материалы по объекту: Реконструкция ВЛ-10 кВ ф.17 с ПС-575 с установкой автоматического пункта секционирования, место установки - ЛР-147, в т.ч. ПИР, Троицкий РЭС, г.Москва</t>
  </si>
  <si>
    <t>I-174190</t>
  </si>
  <si>
    <t>Реконструкция ВЛ-10 кВ ф.17 с ПС-575 с установкой автоматического пункта секционирования, место установки - ЛР-147, в т.ч. ПИР, Троицкий РЭС, г.Москва</t>
  </si>
  <si>
    <t>088-0000883</t>
  </si>
  <si>
    <t>Выполнение СМР, ПНР, оборудование и материалы по объекту: Реконструкция ВЛ-10 кВ ф.17 с ПС-575 с установкой автоматического пункта секционирования, место установки - ЛР-195, в т.ч. ПИР, Троицкий РЭС, г.Москва</t>
  </si>
  <si>
    <t>I-174191</t>
  </si>
  <si>
    <t>Реконструкция ВЛ-10 кВ ф.17 с ПС-575 с установкой автоматического пункта секционирования, место установки - ЛР-195, в т.ч. ПИР, Троицкий РЭС, г.Москва</t>
  </si>
  <si>
    <t>088-0000884</t>
  </si>
  <si>
    <t>Выполнение СМР, ПНР, оборудование и материалы по объекту: Реконструкция ВЛ-10 кВ ф.17 с ПС-575 с установкой автоматического пункта секционирования, место установки - ЛР-204, в т.ч. ПИР, Троицкий РЭС, г.Москва</t>
  </si>
  <si>
    <t>I-174192</t>
  </si>
  <si>
    <t>Реконструкция ВЛ-10 кВ ф.17 с ПС-575 с установкой автоматического пункта секционирования, место установки - ЛР-204, в т.ч. ПИР, Троицкий РЭС, г.Москва</t>
  </si>
  <si>
    <t>088-0000885</t>
  </si>
  <si>
    <t>Выполнение СМР, ПНР, оборудование и материалы по объекту: Реконструкция ВЛ-10 кВ ф.17 с ПС-575 с установкой автоматического пункта секционирования, место установки - ЛР-378, в т.ч. ПИР, Троицкий РЭС, г.Москва</t>
  </si>
  <si>
    <t>I-174193</t>
  </si>
  <si>
    <t>Реконструкция ВЛ-10 кВ ф.17 с ПС-575 с установкой автоматического пункта секционирования, место установки - ЛР-378, в т.ч. ПИР, Троицкий РЭС, г.Москва</t>
  </si>
  <si>
    <t>088-0000886</t>
  </si>
  <si>
    <t>Выполнение СМР, ПНР, оборудование и материалы по объекту: Реконструкция ВЛ-10 кВ ф.17 с ПС-575 с установкой автоматического пункта секционирования, место установки - ЛР-51, в т.ч. ПИР, Троицкий РЭС, г.Москва</t>
  </si>
  <si>
    <t>I-174194</t>
  </si>
  <si>
    <t>Реконструкция ВЛ-10 кВ ф.17 с ПС-575 с установкой автоматического пункта секционирования, место установки - ЛР-51, в т.ч. ПИР, Троицкий РЭС, г.Москва</t>
  </si>
  <si>
    <t>088-0000887</t>
  </si>
  <si>
    <t>Выполнение СМР, ПНР, оборудование и материалы по объекту: Реконструкция ВЛ-10 кВ ф.17 с ПС-575 с установкой автоматического пункта секционирования, место установки - ЛР-86, в т.ч. ПИР, Троицкий РЭС, г.Москва</t>
  </si>
  <si>
    <t>I-174195</t>
  </si>
  <si>
    <t>Реконструкция ВЛ-10 кВ ф.17 с ПС-575 с установкой автоматического пункта секционирования, место установки - ЛР-86, в т.ч. ПИР, Троицкий РЭС, г.Москва</t>
  </si>
  <si>
    <t>088-0000888</t>
  </si>
  <si>
    <t>Выполнение СМР, ПНР, оборудование и материалы по объекту: Реконструкция ВЛ-10 кВ ф.19 с РТП-10 с установкой автоматического пункта секционирования, место установки - ЛР-488 на оп.8 отпайка на       КТП-1421, в т.ч. ПИР, Московский РЭС, г.Москва</t>
  </si>
  <si>
    <t>I-174196</t>
  </si>
  <si>
    <t>Реконструкция ВЛ-10 кВ ф.19 с РТП-10 с установкой автоматического пункта секционирования, место установки - ЛР-488 на оп.8 отпайка на       КТП-1421, в т.ч. ПИР, Московский РЭС, г.Москва</t>
  </si>
  <si>
    <t>088-0000889</t>
  </si>
  <si>
    <t>Выполнение СМР, ПНР, оборудование и материалы по объекту: Реконструкция ВЛ-10 кВ ф.19 с РТП-10 с установкой автоматического пункта секционирования, место установки - оп.24-25, в т.ч. ПИР, Московский РЭС, г.Москва</t>
  </si>
  <si>
    <t>I-174197</t>
  </si>
  <si>
    <t>Реконструкция ВЛ-10 кВ ф.19 с РТП-10 с установкой автоматического пункта секционирования, место установки - оп.24-25, в т.ч. ПИР, Московский РЭС, г.Москва</t>
  </si>
  <si>
    <t>088-0000890</t>
  </si>
  <si>
    <t>Выполнение СМР, ПНР, оборудование и материалы по объекту: Реконструкция ВЛ-10 кВ ф.19 с РТП-10 с установкой автоматического пункта секционирования, место установки - оп.36 отпайка на КТП-1428, в т.ч. ПИР, Московский РЭС, г.Москва</t>
  </si>
  <si>
    <t>I-174198</t>
  </si>
  <si>
    <t>Реконструкция ВЛ-10 кВ ф.19 с РТП-10 с установкой автоматического пункта секционирования, место установки - оп.36 отпайка на КТП-1428, в т.ч. ПИР, Московский РЭС, г.Москва</t>
  </si>
  <si>
    <t>088-0000891</t>
  </si>
  <si>
    <t>Выполнение СМР, ПНР, оборудование и материалы по объекту: Реконструкция ВЛ-10 кВ ф.2 с ПС-673 с установкой автоматического пункта секционирования, место установки - ЛР-182, в т.ч. ПИР, Московский РЭС, г.Москва</t>
  </si>
  <si>
    <t>I-174199</t>
  </si>
  <si>
    <t>Реконструкция ВЛ-10 кВ ф.2 с ПС-673 с установкой автоматического пункта секционирования, место установки - ЛР-182, в т.ч. ПИР, Московский РЭС, г.Москва</t>
  </si>
  <si>
    <t>088-0000892</t>
  </si>
  <si>
    <t>Выполнение СМР, ПНР, оборудование и материалы по объекту: Реконструкция ВЛ-10 кВ ф.2 с ПС-673 с установкой автоматического пункта секционирования, место установки - оп.9 отпайка на ЗТП-252, в т.ч. ПИР, Московский РЭС, г.Москва</t>
  </si>
  <si>
    <t>I-174200</t>
  </si>
  <si>
    <t>Реконструкция ВЛ-10 кВ ф.2 с ПС-673 с установкой автоматического пункта секционирования, место установки - оп.9 отпайка на ЗТП-252, в т.ч. ПИР, Московский РЭС, г.Москва</t>
  </si>
  <si>
    <t>088-0000893</t>
  </si>
  <si>
    <t>Выполнение СМР, ПНР, оборудование и материалы по объекту: Реконструкция ВЛ-10 кВ ф.21 с РП-3 с установкой автоматического пункта секционирования, место установки - ЛР-266, в т.ч. ПИР, Троицкий РЭС, г.Москва</t>
  </si>
  <si>
    <t>I-174201</t>
  </si>
  <si>
    <t>Реконструкция ВЛ-10 кВ ф.21 с РП-3 с установкой автоматического пункта секционирования, место установки - ЛР-266, в т.ч. ПИР, Троицкий РЭС, г.Москва</t>
  </si>
  <si>
    <t>088-0000894</t>
  </si>
  <si>
    <t>Выполнение СМР, ПНР, оборудование и материалы по объекту: Реконструкция ВЛ-10 кВ ф.21 с РП-3 с установкой автоматического пункта секционирования, место установки - ЛР-99, в т.ч. ПИР, Троицкий РЭС, г.Москва</t>
  </si>
  <si>
    <t>I-174202</t>
  </si>
  <si>
    <t>Реконструкция ВЛ-10 кВ ф.21 с РП-3 с установкой автоматического пункта секционирования, место установки - ЛР-99, в т.ч. ПИР, Троицкий РЭС, г.Москва</t>
  </si>
  <si>
    <t>088-0000895</t>
  </si>
  <si>
    <t>Выполнение СМР, ПНР, оборудование и материалы по объекту: Реконструкция ВЛ-10 кВ ф.23 с РП-3 с установкой автоматического пункта секционирования, место установки - ЛР-613, в т.ч. ПИР, Троицкий РЭС, г.Москва</t>
  </si>
  <si>
    <t>I-174203</t>
  </si>
  <si>
    <t>Реконструкция ВЛ-10 кВ ф.23 с РП-3 с установкой автоматического пункта секционирования, место установки - ЛР-613, в т.ч. ПИР, Троицкий РЭС, г.Москва</t>
  </si>
  <si>
    <t>088-0000896</t>
  </si>
  <si>
    <t>Выполнение СМР, ПНР, оборудование и материалы по объекту: Реконструкция ВЛ-10 кВ ф.23 с РП-3 с установкой автоматического пункта секционирования, место установки - отпайка к ТП-831,751, в т.ч. ПИР, Троицкий РЭС, г.Москва</t>
  </si>
  <si>
    <t>I-174204</t>
  </si>
  <si>
    <t>Реконструкция ВЛ-10 кВ ф.23 с РП-3 с установкой автоматического пункта секционирования, место установки - отпайка к ТП-831,751, в т.ч. ПИР, Троицкий РЭС, г.Москва</t>
  </si>
  <si>
    <t>088-0000897</t>
  </si>
  <si>
    <t>Выполнение СМР, ПНР, оборудование и материалы по объекту: Реконструкция ВЛ-10 кВ ф.23 с РП-3  с установкой автоматического пункта секционирования, место установки - ЛР-33, в т.ч. ПИР, Троицкий РЭС, г.Москва</t>
  </si>
  <si>
    <t>I-174205</t>
  </si>
  <si>
    <t>Реконструкция ВЛ-10 кВ ф.23 с РП-3  с установкой автоматического пункта секционирования, место установки - ЛР-33, в т.ч. ПИР, Троицкий РЭС, г.Москва</t>
  </si>
  <si>
    <t>088-0000898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</si>
  <si>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ЛР-12, в т.ч. ПИР, Троицкий РЭС, г.Москва</t>
  </si>
  <si>
    <t>I-174207</t>
  </si>
  <si>
    <t>Реконструкция ВЛ-10 кВ ф.4 ПС-319 с установкой автоматического пункта секционирования, место установки - ЛР-12, в т.ч. ПИР, Троицкий РЭС, г.Москва</t>
  </si>
  <si>
    <t>088-0000899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</si>
  <si>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ЛР-122, в т.ч. ПИР, Троицкий РЭС, г.Москва</t>
  </si>
  <si>
    <t>I-174208</t>
  </si>
  <si>
    <t>Реконструкция ВЛ-10 кВ ф.4 ПС-319 с установкой автоматического пункта секционирования, место установки - ЛР-122, в т.ч. ПИР, Троицкий РЭС, г.Москва</t>
  </si>
  <si>
    <t>088-0000900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</si>
  <si>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ЛР-130, в т.ч. ПИР, Троицкий РЭС, г.Москва</t>
  </si>
  <si>
    <t>I-174209</t>
  </si>
  <si>
    <t>Реконструкция ВЛ-10 кВ ф.4 ПС-319 с установкой автоматического пункта секционирования, место установки - ЛР-130, в т.ч. ПИР, Троицкий РЭС, г.Москва</t>
  </si>
  <si>
    <t>088-0000901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</si>
  <si>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ЛР-17, в т.ч. ПИР, Троицкий РЭС, г.Москва</t>
  </si>
  <si>
    <t>I-174210</t>
  </si>
  <si>
    <t>Реконструкция ВЛ-10 кВ ф.4 ПС-319 с установкой автоматического пункта секционирования, место установки - ЛР-17, в т.ч. ПИР, Троицкий РЭС, г.Москва</t>
  </si>
  <si>
    <t>088-0000902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</si>
  <si>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ЛР-3, в т.ч. ПИР, Троицкий РЭС, г.Москва</t>
  </si>
  <si>
    <t>I-174211</t>
  </si>
  <si>
    <t>Реконструкция ВЛ-10 кВ ф.4 ПС-319 с установкой автоматического пункта секционирования, место установки - ЛР-3, в т.ч. ПИР, Троицкий РЭС, г.Москва</t>
  </si>
  <si>
    <t>088-0000903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</si>
  <si>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ЛР-61, в т.ч. ПИР, Троицкий РЭС, г.Москва</t>
  </si>
  <si>
    <t>I-174212</t>
  </si>
  <si>
    <t>Реконструкция ВЛ-10 кВ ф.4 ПС-319 с установкой автоматического пункта секционирования, место установки - ЛР-61, в т.ч. ПИР, Троицкий РЭС, г.Москва</t>
  </si>
  <si>
    <t>088-0000904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</si>
  <si>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ЛР-84, в т.ч. ПИР, Троицкий РЭС, г.Москва</t>
  </si>
  <si>
    <t>I-174213</t>
  </si>
  <si>
    <t>Реконструкция ВЛ-10 кВ ф.4 ПС-319 с установкой автоматического пункта секционирования, место установки - ЛР-84, в т.ч. ПИР, Троицкий РЭС, г.Москва</t>
  </si>
  <si>
    <t>088-0000905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</si>
  <si>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ЛР-922, в т.ч. ПИР, Троицкий РЭС, г.Москва</t>
  </si>
  <si>
    <t>I-174214</t>
  </si>
  <si>
    <t>Реконструкция ВЛ-10 кВ ф.4 ПС-319 с установкой автоматического пункта секционирования, место установки - ЛР-922, в т.ч. ПИР, Троицкий РЭС, г.Москва</t>
  </si>
  <si>
    <t>088-0000906</t>
  </si>
  <si>
    <t>Выполнение СМР, ПНР, оборудование и материалы по объекту: Реконструкция ВЛ-10 кВ ф.4 ПС-319 с установкой автоматического пункта секционирования, место установки - отпайка к ТП-1372, в т.ч. ПИР, Троицкий РЭС, г.Москва</t>
  </si>
  <si>
    <t>I-174215</t>
  </si>
  <si>
    <t>Реконструкция ВЛ-10 кВ ф.4 ПС-319 с установкой автоматического пункта секционирования, место установки - отпайка к ТП-1372, в т.ч. ПИР, Троицкий РЭС, г.Москва</t>
  </si>
  <si>
    <t>088-0000907</t>
  </si>
  <si>
    <t>Выполнение СМР, ПНР, оборудование и материалы по объекту: Реконструкция ВЛ-10 кВ ф.4 с РП-4  с установкой автоматического пункта секционирования, место установки - ЛР-257, в т.ч. ПИР, Троицкий РЭС, г.Москва</t>
  </si>
  <si>
    <t>I-174216</t>
  </si>
  <si>
    <t>Реконструкция ВЛ-10 кВ ф.4 с РП-4  с установкой автоматического пункта секционирования, место установки - ЛР-257, в т.ч. ПИР, Троицкий РЭС, г.Москва</t>
  </si>
  <si>
    <t>088-0000908</t>
  </si>
  <si>
    <t>Выполнение СМР, ПНР, оборудование и материалы по объекту: Реконструкция ВЛ-10 кВ ф.6 ПС-706 с установкой автоматического пункта секционирования, место установки - опора 50, в т.ч. ПИР, Троицкий РЭС, г.Москва</t>
  </si>
  <si>
    <t>I-174217</t>
  </si>
  <si>
    <t>Реконструкция ВЛ-10 кВ ф.6 ПС-706 с установкой автоматического пункта секционирования, место установки - опора 50, в т.ч. ПИР, Троицкий РЭС, г.Москва</t>
  </si>
  <si>
    <t>088-0000909</t>
  </si>
  <si>
    <t>Выполнение СМР, ПНР, оборудование и материалы по объекту: Реконструкция ВЛ-10 кВ ф.7 с ПС-673 с установкой автоматического пункта секционирования, место установки - ЛР-214, в т.ч. ПИР, Московский РЭС, г.Москва</t>
  </si>
  <si>
    <t>I-174218</t>
  </si>
  <si>
    <t>Реконструкция ВЛ-10 кВ ф.7 с ПС-673 с установкой автоматического пункта секционирования, место установки - ЛР-214, в т.ч. ПИР, Московский РЭС, г.Москва</t>
  </si>
  <si>
    <t>088-0000910</t>
  </si>
  <si>
    <t>Выполнение СМР, ПНР, оборудование и материалы по объекту: Реконструкция ВЛ-10 кВ ф.7 с ПС-673 с установкой автоматического пункта секционирования, место установки - ЛР-584, в т.ч. ПИР, Московский РЭС, г.Москва</t>
  </si>
  <si>
    <t>I-174219</t>
  </si>
  <si>
    <t>Реконструкция ВЛ-10 кВ ф.7 с ПС-673 с установкой автоматического пункта секционирования, место установки - ЛР-584, в т.ч. ПИР, Московский РЭС, г.Москва</t>
  </si>
  <si>
    <t>088-0000911</t>
  </si>
  <si>
    <t>Выполнение СМР, ПНР, оборудование и материалы по объекту: Реконструкция ВЛ-10 кВ ф.7 с ПС-673 с установкой автоматического пункта секционирования, место установки - ЛР-614, в т.ч. ПИР, Московский РЭС, г.Москва</t>
  </si>
  <si>
    <t>I-174220</t>
  </si>
  <si>
    <t>Реконструкция ВЛ-10 кВ ф.7 с ПС-673 с установкой автоматического пункта секционирования, место установки - ЛР-614, в т.ч. ПИР, Московский РЭС, г.Москва</t>
  </si>
  <si>
    <t>088-0000912</t>
  </si>
  <si>
    <t>Выполнение СМР, ПНР, оборудование и материалы по объекту: Реконструкция ВЛ-10 кВ ф.8 с РП-28 с установкой автоматического пункта секционирования, место установки - В пролете оп. 50-50 А, в т.ч. ПИР, Московский РЭС, г.Москва</t>
  </si>
  <si>
    <t>I-174221</t>
  </si>
  <si>
    <t>Реконструкция ВЛ-10 кВ ф.8 с РП-28 с установкой автоматического пункта секционирования, место установки - В пролете оп. 50-50 А, в т.ч. ПИР, Московский РЭС, г.Москва</t>
  </si>
  <si>
    <t>088-000913</t>
  </si>
  <si>
    <t>Выполнение СМР, ПНР, оборудование и материалы по объекту: Реконструкция ВЛ-10 кВ ф.8 с РП-28 с установкой автоматического пункта секционирования, место установки - ЛР-336 на оп. 4 , в т.ч. ПИР, Троицкий РЭС, г.Москва</t>
  </si>
  <si>
    <t>I-174222</t>
  </si>
  <si>
    <t>Реконструкция ВЛ-10 кВ ф.8 с РП-28 с установкой автоматического пункта секционирования, место установки - ЛР-336 на оп. 4 , в т.ч. ПИР, Троицкий РЭС, г.Москва</t>
  </si>
  <si>
    <t>088-0000914</t>
  </si>
  <si>
    <t>Выполнение СМР, ПНР, оборудование и материалы по объекту: Реконструкция ВЛ-10 кВ ф.8 с РП-28 с установкой автоматического пункта секционирования, место установки - оп. 37, в т.ч. ПИР, Московский РЭС, г.Москва</t>
  </si>
  <si>
    <t>I-174223</t>
  </si>
  <si>
    <t>Реконструкция ВЛ-10 кВ ф.8 с РП-28 с установкой автоматического пункта секционирования, место установки - оп. 37, в т.ч. ПИР, Московский РЭС, г.Москва</t>
  </si>
  <si>
    <t>088-000916</t>
  </si>
  <si>
    <t>Выполнение СМР, ПНР, оборудование и материалы по объекту: Реконструкция ВЛ-10 кВ ф.8 с РП-28 с установкой автоматического пункта секционирования, место установки - оп. 65, в т.ч. ПИР, Московский РЭС, г.Москва</t>
  </si>
  <si>
    <t>I-174224</t>
  </si>
  <si>
    <t>Реконструкция ВЛ-10 кВ ф.8 с РП-28 с установкой автоматического пункта секционирования, место установки - оп. 65, в т.ч. ПИР, Московский РЭС, г.Москва</t>
  </si>
  <si>
    <t>088-0000915</t>
  </si>
  <si>
    <t>Выполнение СМР, ПНР, оборудование и материалы по объекту: Реконструкция ВЛ-10 кВ ф.8 с РП-28 с установкой автоматического пункта секционирования, место установки - оп.18, в т.ч. ПИР, Московский РЭС, г.Москва</t>
  </si>
  <si>
    <t>I-174225</t>
  </si>
  <si>
    <t>Реконструкция ВЛ-10 кВ ф.8 с РП-28 с установкой автоматического пункта секционирования, место установки - оп.18, в т.ч. ПИР, Московский РЭС, г.Москва</t>
  </si>
  <si>
    <t>088-0000917</t>
  </si>
  <si>
    <t>Выполнение СМР, ПНР, оборудование и материалы по объекту: Реконструкция ВЛ-10 кВ ф.8 с РП-28 с установкой автоматического пункта секционирования, место установки - отпайка в сторону КТП-192 в пролете оп. 5-6 , в т.ч. ПИР, Троицкий РЭС, г.Москва</t>
  </si>
  <si>
    <t>I-174226</t>
  </si>
  <si>
    <t>Реконструкция ВЛ-10 кВ ф.8 с РП-28 с установкой автоматического пункта секционирования, место установки - отпайка в сторону КТП-192 в пролете оп. 5-6 , в т.ч. ПИР, Троицкий РЭС, г.Москва</t>
  </si>
  <si>
    <t>088-0000918</t>
  </si>
  <si>
    <t>Выполнение СМР, ПНР, оборудование и материалы по объекту: Реконструкция ВЛ-10 кВ ф.9 с РТП-10 с установкой автоматического пункта секционирования, место установки - оп.18 , в т.ч. ПИР, Московский РЭС, г.Москва</t>
  </si>
  <si>
    <t>I-174227</t>
  </si>
  <si>
    <t>Реконструкция ВЛ-10 кВ ф.9 с РТП-10 с установкой автоматического пункта секционирования, место установки - оп.18 , в т.ч. ПИР, Московский РЭС, г.Москва</t>
  </si>
  <si>
    <t>088-0000919</t>
  </si>
  <si>
    <t>Выполнение СМР, ПНР, оборудование и материалы по объекту: Реконструкция ВЛ-10 кВ ф.Бараново с ПС-811  с установкой автоматического пункта секционирования, место установки - ЛР-559, в т.ч. ПИР, Московский РЭС, г.Москва</t>
  </si>
  <si>
    <t>I-174228</t>
  </si>
  <si>
    <t>Реконструкция ВЛ-10 кВ ф.Бараново с ПС-811  с установкой автоматического пункта секционирования, место установки - ЛР-559, в т.ч. ПИР, Московский РЭС, г.Москва</t>
  </si>
  <si>
    <t>088-0000920</t>
  </si>
  <si>
    <t>Выполнение СМР, ПНР, оборудование и материалы по объекту: Реконструкция ВЛ-10 кВ ф.Бараново с ПС-811  с установкой автоматического пункта секционирования, место установки - ЛР-697, в т.ч. ПИР, Московский РЭС, г.Москва</t>
  </si>
  <si>
    <t>I-174229</t>
  </si>
  <si>
    <t>Реконструкция ВЛ-10 кВ ф.Бараново с ПС-811  с установкой автоматического пункта секционирования, место установки - ЛР-697, в т.ч. ПИР, Московский РЭС, г.Москва</t>
  </si>
  <si>
    <t>088-0000921</t>
  </si>
  <si>
    <t>Выполнение СМР, ПНР, оборудование и материалы по объекту: Реконструкция ВЛ-10 кВ ф.Бараново с ПС-811  с установкой автоматического пункта секционирования, место установки - оп.12, в т.ч. ПИР, Московский РЭС, г.Москва</t>
  </si>
  <si>
    <t>I-174230</t>
  </si>
  <si>
    <t>Реконструкция ВЛ-10 кВ ф.Бараново с ПС-811  с установкой автоматического пункта секционирования, место установки - оп.12, в т.ч. ПИР, Московский РЭС, г.Москва</t>
  </si>
  <si>
    <t>088-0000922</t>
  </si>
  <si>
    <t>Выполнение СМР, ПНР, оборудование и материалы по объекту: Реконструкция ВЛ-10 кВ ф.Бараново с ПС-811  с установкой автоматического пункта секционирования, место установки - оп.23, в т.ч. ПИР, Московский РЭС, г.Москва</t>
  </si>
  <si>
    <t>I-174231</t>
  </si>
  <si>
    <t>Реконструкция ВЛ-10 кВ ф.Бараново с ПС-811  с установкой автоматического пункта секционирования, место установки - оп.23, в т.ч. ПИР, Московский РЭС, г.Москва</t>
  </si>
  <si>
    <t>088-0000923</t>
  </si>
  <si>
    <t>Выполнение СМР, ПНР, оборудование и материалы по объекту: Реконструкция ВЛ-10 кВ ф.Бараново с ПС-811  с установкой автоматического пункта секционирования, место установки - оп.34, в т.ч. ПИР, Московский РЭС, г.Москва</t>
  </si>
  <si>
    <t>I-174232</t>
  </si>
  <si>
    <t>Реконструкция ВЛ-10 кВ ф.Бараново с ПС-811  с установкой автоматического пункта секционирования, место установки - оп.34, в т.ч. ПИР, Московский РЭС, г.Москва</t>
  </si>
  <si>
    <t>088-0000924</t>
  </si>
  <si>
    <t>Выполнение СМР, ПНР, оборудование и материалы по объекту: Реконструкция ВЛ-10 кВ ф.Бараново с ПС-811  с установкой автоматического пункта секционирования, место установки - оп.9 в сторону КТП-682, 1004, в т.ч. ПИР, Московский РЭС, г.Москва</t>
  </si>
  <si>
    <t>I-174233</t>
  </si>
  <si>
    <t>Реконструкция ВЛ-10 кВ ф.Бараново с ПС-811  с установкой автоматического пункта секционирования, место установки - оп.9 в сторону КТП-682, 1004, в т.ч. ПИР, Московский РЭС, г.Москва</t>
  </si>
  <si>
    <t>088-0000925</t>
  </si>
  <si>
    <t>Выполнение СМР, ПНР, оборудование и материалы по объекту: Реконструкция ВЛ-10 кВ ф.Голохвастово с ТП-99 с установкой автоматического пункта секционирования, место установки - ЛР-128 , в т.ч. ПИР, Троицкий РЭС, г.Москва</t>
  </si>
  <si>
    <t>I-174234</t>
  </si>
  <si>
    <t>Реконструкция ВЛ-10 кВ ф.Голохвастово с ТП-99 с установкой автоматического пункта секционирования, место установки - ЛР-128 , в т.ч. ПИР, Троицкий РЭС, г.Москва</t>
  </si>
  <si>
    <t>088-0000926</t>
  </si>
  <si>
    <t>Выполнение СМР, ПНР, оборудование и материалы по объекту: Реконструкция ВЛ-10 кВ ф.Голохвастово с ТП-99 с установкой автоматического пункта секционирования, место установки - ЛР-274, в т.ч. ПИР, Троицкий РЭС, г.Москва</t>
  </si>
  <si>
    <t>I-174235</t>
  </si>
  <si>
    <t>Реконструкция ВЛ-10 кВ ф.Голохвастово с ТП-99 с установкой автоматического пункта секционирования, место установки - ЛР-274, в т.ч. ПИР, Троицкий РЭС, г.Москва</t>
  </si>
  <si>
    <t>088-0000927</t>
  </si>
  <si>
    <t>Выполнение СМР, ПНР, оборудование и материалы по объекту: Реконструкция ВЛ-10 кВ ф.Голохвастово с ТП-99 с установкой автоматического пункта секционирования, место установки - ЛР-275, в т.ч. ПИР, Троицкий РЭС, г.Москва</t>
  </si>
  <si>
    <t>I-174236</t>
  </si>
  <si>
    <t>Реконструкция ВЛ-10 кВ ф.Голохвастово с ТП-99 с установкой автоматического пункта секционирования, место установки - ЛР-275, в т.ч. ПИР, Троицкий РЭС, г.Москва</t>
  </si>
  <si>
    <t>088-0000928</t>
  </si>
  <si>
    <t>Выполнение СМР, ПНР, оборудование и материалы по объекту: Реконструкция ВЛ-10 кВ ф.Голохвастово с ТП-99 с установкой автоматического пункта секционирования, место установки - ЛР-366, в т.ч. ПИР, Троицкий РЭС, г.Москва</t>
  </si>
  <si>
    <t>I-174237</t>
  </si>
  <si>
    <t>Реконструкция ВЛ-10 кВ ф.Голохвастово с ТП-99 с установкой автоматического пункта секционирования, место установки - ЛР-366, в т.ч. ПИР, Троицкий РЭС, г.Москва</t>
  </si>
  <si>
    <t>088-0000929</t>
  </si>
  <si>
    <t>Выполнение СМР, ПНР, оборудование и материалы по объекту: Реконструкция ВЛ-10 кВ ф.Голохвастово с ТП-99 с установкой автоматического пункта секционирования, место установки - ЛР-536, в т.ч. ПИР, Троицкий РЭС, г.Москва</t>
  </si>
  <si>
    <t>I-174238</t>
  </si>
  <si>
    <t>Реконструкция ВЛ-10 кВ ф.Голохвастово с ТП-99 с установкой автоматического пункта секционирования, место установки - ЛР-536, в т.ч. ПИР, Троицкий РЭС, г.Москва</t>
  </si>
  <si>
    <t>088-0000930</t>
  </si>
  <si>
    <t>Выполнение СМР, ПНР, оборудование и материалы по объекту: Замена ОД и КЗ 110 кВ на ПС "Вороново", в т.ч. ПИР, г. Москва</t>
  </si>
  <si>
    <t>I-172327</t>
  </si>
  <si>
    <t>Замена ОД и КЗ 110 кВ на ПС "Вороново", в т.ч. ПИР, г. Москва</t>
  </si>
  <si>
    <t>088-0000931</t>
  </si>
  <si>
    <t>Выполнение СМР, ПНР, оборудование и материалы по объекту: Замена выключателей 6-10 кВ на ПС "Т.Стан" в т.ч. ПИР, г. Москва</t>
  </si>
  <si>
    <t>I-172330</t>
  </si>
  <si>
    <t>Замена выключателей 6-10 кВ на ПС "Т.Стан" в т.ч. ПИР, г. Москва</t>
  </si>
  <si>
    <t>ИФО (по РС)</t>
  </si>
  <si>
    <t>088-0000934</t>
  </si>
  <si>
    <t>Выполнение СМР, ПНР, оборудование и материалы по объекту: Модернизация комплекса регистрации аварийных процессов на подстанциях Новая Москва- филиала ОАО "МОЭСК"</t>
  </si>
  <si>
    <t>I-174587</t>
  </si>
  <si>
    <t>Модернизация комплекса регистрации аварийных процессов на подстанциях Новая Москва- филиала ОАО "МОЭСК"</t>
  </si>
  <si>
    <t>088-0000935</t>
  </si>
  <si>
    <t>Выполнение СМР, ПНР, оборудование и материалы по объекту: Реконструкция РП-7 замена ячеек ГДР в РУ-10 кВ - 14шт., в т.ч. ПИР,  г. Москва</t>
  </si>
  <si>
    <t>I-174240</t>
  </si>
  <si>
    <t>Реконструкция РП-7 замена ячеек ГДР в РУ-10 кВ - 14шт., в т.ч. ПИР,  г. Москва</t>
  </si>
  <si>
    <t>088-0000936</t>
  </si>
  <si>
    <t>Выполнение СМР, ПНР, оборудование и материалы по объекту: Реконструкция ТП-99 замена ячеек ГДР в РУ-10 кВ - 8шт., в т.ч. ПИР,  г. Москва</t>
  </si>
  <si>
    <t>I-174241</t>
  </si>
  <si>
    <t>Реконструкция ТП-99 замена ячеек ГДР в РУ-10 кВ - 8шт., в т.ч. ПИР,  г. Москва</t>
  </si>
  <si>
    <t>088-0000937</t>
  </si>
  <si>
    <t>Выполнение СМР, ПНР, оборудование и материалы по объекту: Реконструкция ТП-4487 замена ячеек ГДР в РУ-10 кВ - 10шт., в т.ч. ПИР,  г. Москва</t>
  </si>
  <si>
    <t>I-174243</t>
  </si>
  <si>
    <t>Реконструкция ТП-4487 замена ячеек ГДР в РУ-10 кВ - 10шт., в т.ч. ПИР,  г. Москва</t>
  </si>
  <si>
    <t>088-0000938</t>
  </si>
  <si>
    <t>Выполнение СМР, ПНР, оборудование и материалы по объекту: Реконструкция ЗТП-440 "Ферма Зн.Октября" замена ячеек ГДР в РУ-10 кВ - 3шт., в т.ч. ПИР,  г. Москва</t>
  </si>
  <si>
    <t>I-174245</t>
  </si>
  <si>
    <t>Реконструкция ЗТП-440 "Ферма Зн.Октября" замена ячеек ГДР в РУ-10 кВ - 3шт., в т.ч. ПИР,  г. Москва</t>
  </si>
  <si>
    <t>088-0000939</t>
  </si>
  <si>
    <t>Выполнение СМР, ПНР, оборудование и материалы по объекту: Реконструкция ЗТП-1283 "МТФ п. Ерино" замена ячеек ГДР в РУ-10 кВ - 4шт., в т.ч. ПИР,  г. Москва</t>
  </si>
  <si>
    <t>I-174246</t>
  </si>
  <si>
    <t>Реконструкция ЗТП-1283 "МТФ п. Ерино" замена ячеек ГДР в РУ-10 кВ - 4шт., в т.ч. ПИР,  г. Москва</t>
  </si>
  <si>
    <t>088-0000940</t>
  </si>
  <si>
    <t>Выполнение СМР, ПНР, оборудование и материалы по объекту: Реконструкция ЗТП-1284 "База омон" замена ячеек ГДР в РУ-10 кВ - 4шт., в т.ч. ПИР,  г. Москва</t>
  </si>
  <si>
    <t>I-174247</t>
  </si>
  <si>
    <t>Реконструкция ЗТП-1284 "База омон" замена ячеек ГДР в РУ-10 кВ - 4шт., в т.ч. ПИР,  г. Москва</t>
  </si>
  <si>
    <t>088-0000941</t>
  </si>
  <si>
    <t>Выполнение СМР, ПНР, оборудование и материалы по объекту: Реконструкция ЗТП-1299 "Телятник Ерино" замена ячеек ГДР в РУ-10 кВ - 3шт., в т.ч. ПИР,  г. Москва</t>
  </si>
  <si>
    <t>I-174248</t>
  </si>
  <si>
    <t>Реконструкция ЗТП-1299 "Телятник Ерино" замена ячеек ГДР в РУ-10 кВ - 3шт., в т.ч. ПИР,  г. Москва</t>
  </si>
  <si>
    <t>088-0000942</t>
  </si>
  <si>
    <t>Выполнение СМР, ПНР, оборудование и материалы по объекту: Реконструкция ТП-233 замена ячеек ГДР в РУ-10 кВ - 5шт., в т.ч. ПИР,  г. Москва</t>
  </si>
  <si>
    <t>I-174242</t>
  </si>
  <si>
    <t>Реконструкция ТП-233 замена ячеек ГДР в РУ-10 кВ - 5шт., в т.ч. ПИР,  г. Москва</t>
  </si>
  <si>
    <t>088-0000943</t>
  </si>
  <si>
    <t>Выполнение СМР, ПНР, оборудование и материалы по объекту: Реконструкция ЗТП 941 "Комплекс Вороново" замена ячеек ГДР в РУ-10 кВ - 5шт., в т.ч. ПИР,  г. Москва</t>
  </si>
  <si>
    <t>I-174244</t>
  </si>
  <si>
    <t>Реконструкция ЗТП 941 "Комплекс Вороново" замена ячеек ГДР в РУ-10 кВ - 5шт., в т.ч. ПИР,  г. Москва</t>
  </si>
  <si>
    <t>088-0000944</t>
  </si>
  <si>
    <t>Выполнение СМР, ПНР, оборудование и материалы по объекту: Строительство шумозащитных экранов силовых трансформаторов на ПС 193 "Троицкая" филиала ОАО "МОЭСК" "Новая Москва"</t>
  </si>
  <si>
    <t>I-172000</t>
  </si>
  <si>
    <t>Строительство шумозащитных экранов силовых трансформаторов на ПС 193 "Троицкая" филиала ОАО "МОЭСК" "Новая Москва"</t>
  </si>
  <si>
    <t>088-0000945</t>
  </si>
  <si>
    <t>Выполнение СМР, ПНР, оборудование и материалы по объекту: Реконструкция комплексов телемеханики на ПС 252  Передельцы, ПС 781 Леоново, ПС 371 Кузнецово, ПС 124 Кокошкино, ПС 276 Емцово, ПС 277 Есино, ПС 673 Бараново</t>
  </si>
  <si>
    <t>I-177056</t>
  </si>
  <si>
    <t xml:space="preserve">Реконструкция комплексов телемеханики на ПС 252  Передельцы, ПС 781 Леоново, ПС 371 Кузнецово, ПС 124 Кокошкино, ПС 276 Емцово, ПС 277 Есино, ПС 673 Бараново
</t>
  </si>
  <si>
    <t>088-0000946</t>
  </si>
  <si>
    <t>Выполнение СМР, ПНР, оборудование и материалы по объекту: Программа повышения надежности оперативно-технологического управления филиала Новая Москва. Телемеханизация ТП 6-10 кВ.</t>
  </si>
  <si>
    <t>I-177057</t>
  </si>
  <si>
    <t>Программа повышения надежности оперативно-технологического управления филиала Новая Москва. Телемеханизация ТП 6-10 кВ.</t>
  </si>
  <si>
    <t>088-0000947</t>
  </si>
  <si>
    <t>Выполнение СМР, ПНР, оборудование и материалы по объекту: Программа повышения надежности оперативно-технологического управления филиала Новая Москва. Телемеханизация РП/РТП 6-20 кВ.</t>
  </si>
  <si>
    <t>I-177058</t>
  </si>
  <si>
    <t>Программа повышения надежности оперативно-технологического управления филиала Новая Москва. Телемеханизация РП/РТП 6-20 кВ.</t>
  </si>
  <si>
    <t>088-0000948</t>
  </si>
  <si>
    <t>Выполнение СМР, ПНР, оборудование и материалы по объекту: Монтаж системы видеонаблюдения, охранной сигнализации периметра, охранного освещения на ПС №677 "Теплый Стан"</t>
  </si>
  <si>
    <t>I-166445</t>
  </si>
  <si>
    <t>Монтаж системы видеонаблюдения, охранной сигнализации периметра, охранного освещения на ПС №677 "Теплый Стан"</t>
  </si>
  <si>
    <t>088-0000949</t>
  </si>
  <si>
    <t>Выполнение СМР, ПНР, оборудование и материалы по объекту: Монтаж системы видеонаблюдения, охранной сигнализации периметра, охранного освещения на ПС№687 "Летово"</t>
  </si>
  <si>
    <t>I-168912</t>
  </si>
  <si>
    <t>Монтаж системы видеонаблюдения, охранной сигнализации периметра, охранного освещения на ПС№687 "Летово"</t>
  </si>
  <si>
    <t>088-0000950</t>
  </si>
  <si>
    <t>Выполнение СМР, ПНР, оборудование и материалы по объекту: Реконструкция системы компенсации емкостных токов замыкания на землю в сети 6кВ на п/с 193 «Троицкая»</t>
  </si>
  <si>
    <t>I-168916</t>
  </si>
  <si>
    <t>Реконструкция системы компенсации емкостных токов замыкания на землю в сети 6кВ на п/с 193 «Троицкая»</t>
  </si>
  <si>
    <t>088-0000951</t>
  </si>
  <si>
    <t>Выполнение СМР, ПНР, оборудование и материалы по объекту: Реконструкция системы компенсации емкостных токов замыкания на землю в сети 10кВ на п/с 727 «Лебедево»</t>
  </si>
  <si>
    <t>I-168915</t>
  </si>
  <si>
    <t>Реконструкция системы компенсации емкостных токов замыкания на землю в сети 10кВ на п/с 727 «Лебедево»</t>
  </si>
  <si>
    <t>088-0000952</t>
  </si>
  <si>
    <t>Выполнение СМР, ПНР, оборудование и материалы по объекту: Реконструкция системы компенсации емкостных токов замыкания на землю в сети 10кВ на п/с 252 «Передельцы»</t>
  </si>
  <si>
    <t>I-168914</t>
  </si>
  <si>
    <t>Реконструкция системы компенсации емкостных токов замыкания на землю в сети 10кВ на п/с 252 «Передельцы»</t>
  </si>
  <si>
    <t>088-0000953</t>
  </si>
  <si>
    <t>Выполнение СМР, ПНР, оборудование и материалы по объекту: Реконструкция системы компенсации емкостных токов замыкания на землю в сети 10кВ на п/с 677 «Теплый Стан»</t>
  </si>
  <si>
    <t>I-168913</t>
  </si>
  <si>
    <t>Реконструкция системы компенсации емкостных токов замыкания на землю в сети 10кВ на п/с 677 «Теплый Стан»</t>
  </si>
  <si>
    <t>088-0000741</t>
  </si>
  <si>
    <t>Выполнение СМР, ПНР, оборудование и материалы по объекту: Строительство офисного здания для филиала "Новая Москва"</t>
  </si>
  <si>
    <t>здание</t>
  </si>
  <si>
    <t>Строительство офисного здания для филиала "Новая Москва"</t>
  </si>
  <si>
    <t>088-0000742</t>
  </si>
  <si>
    <t>Выполнение СМР, ПНР, оборудование и материалы по объекту: Строительство 2РП-10 кВ, 2 КЛ-10 кВ от проект.яч. в РУ- 10 кВ ПС №554 "Чоботы",2 КЛ-10 кВ от проект.яч. в РУ- 10 кВ ПС №188 "Одинцово", 2 КЛ-10 кВ от пр. РП-10 кВ (№1) до пр. РП-10 кВ (№2), в т.ч. ПИР, Москва, Внуковское п. Рассказовка д.</t>
  </si>
  <si>
    <t>I-177972</t>
  </si>
  <si>
    <t>Строительство 2РП-10 кВ, 2 КЛ-10 кВ от проект.яч. в РУ- 10 кВ ПС №554 "Чоботы",2 КЛ-10 кВ от проект.яч. в РУ- 10 кВ ПС №188 "Одинцово", 2 КЛ-10 кВ от пр. РП-10 кВ (№1) до пр. РП-10 кВ (№2), в т.ч. ПИР, Москва, Внуковское п. Рассказовка д.</t>
  </si>
  <si>
    <t>088-0000743</t>
  </si>
  <si>
    <t>Выполнение СМР, ПНР, оборудование и материалы по объекту:  Строительство двух РП-10 кВ, 4х ПКЛ от РУ-10 кВ ПС №843 "Говорово", в т.ч. ПИР, Москва, п. Московский, в районе д. Румянцево</t>
  </si>
  <si>
    <t>I-162377</t>
  </si>
  <si>
    <t>Строительство двух РП-10 кВ, 4х ПКЛ от РУ-10 кВ ПС №843 "Говорово", в т.ч. ПИР, Москва, п. Московский, в районе д. Румянцево</t>
  </si>
  <si>
    <t>086-0000132</t>
  </si>
  <si>
    <t>ЭУ</t>
  </si>
  <si>
    <t>45.1
45.2
45.3
74.2</t>
  </si>
  <si>
    <t>41.10.10.000
71.12.19.000
33.20.39.000</t>
  </si>
  <si>
    <t>Выполнение ПИР, СМР, ПНР оборудование по титулу: Программа перспективного развития системы учета РРЭ РЭС (ВЭС)</t>
  </si>
  <si>
    <t>ПИР, СМР, ПНР, оборудование</t>
  </si>
  <si>
    <t>I-161973</t>
  </si>
  <si>
    <t>Программа перспективного развития системы учета РРЭ РЭС (ВЭС)</t>
  </si>
  <si>
    <t>Не утверждена</t>
  </si>
  <si>
    <t>11116 шт</t>
  </si>
  <si>
    <t>4560531
7421029
7421059
4560521
4560522
4560611
4530850
4560523</t>
  </si>
  <si>
    <t>086-0000133</t>
  </si>
  <si>
    <t>Выполнение ПИР, СМР, ПНР оборудование по титулу: Программа перспективного развития системы учета РРЭ РЭС (ЮЭС)</t>
  </si>
  <si>
    <t>I-161976</t>
  </si>
  <si>
    <t>Программа перспективного развития системы учета РРЭ РЭС (ЮЭС)</t>
  </si>
  <si>
    <t>25121 шт.</t>
  </si>
  <si>
    <t>086-0000134</t>
  </si>
  <si>
    <t>Выполнение ПИР, СМР, ПНР оборудование по титулу: Система мониторинга потерь (РП МКС)
(установка ПУ на ГБП НМ)</t>
  </si>
  <si>
    <t>ЭУ новый</t>
  </si>
  <si>
    <t>Система мониторинга потерь (РП МКС)</t>
  </si>
  <si>
    <t>062-0008783</t>
  </si>
  <si>
    <t>СМР, ПНР, оборудование (за исключением оборудования Заказчика) по титулу "Реконструкция ПС 220/10 кВ "Владыкино", сооружение КРУЭ"</t>
  </si>
  <si>
    <t xml:space="preserve">СМР, ПНР, оборудование (за исключением оборудования, предоставляемого Заказчиком) </t>
  </si>
  <si>
    <t>I-109847</t>
  </si>
  <si>
    <t>Реконструкция ПС 220/10 кВ "Владыкино", сооружение КРУЭ</t>
  </si>
  <si>
    <t>062-0008786</t>
  </si>
  <si>
    <t>СМР, ПНР, оборудование (за исключением оборудования Заказчика) по титулу "Реконструкция ПС 220/10 кВ "Гольяново"</t>
  </si>
  <si>
    <t>I-109940</t>
  </si>
  <si>
    <t>Реконструкция ПС 220/10 кВ "Гольяново"</t>
  </si>
  <si>
    <t>062-0008787</t>
  </si>
  <si>
    <t>СМР, ПНР, оборудование (за исключением оборудования Заказчика) по титулу "ПС 220/110 кВ "Н.Подъячево" с заходами ВЛ 220 кВ Шуколово - Радищево"</t>
  </si>
  <si>
    <t>I-115633</t>
  </si>
  <si>
    <t>ПС 220/110 кВ "Н.Подъячево" с заходами ВЛ 220 кВ Шуколово - Радищево*</t>
  </si>
  <si>
    <t>062-0008790</t>
  </si>
  <si>
    <t>СМР, ПНР, оборудование (за исключением оборудования Заказчика) по титулу "Реконструкция ПС 220/110/10 кВ  "Свиблово" (2 ПК)</t>
  </si>
  <si>
    <t>I-109831</t>
  </si>
  <si>
    <t>Реконструкция ПС 220/110/10 кВ "Свиблово"</t>
  </si>
  <si>
    <t>062-0008791</t>
  </si>
  <si>
    <t>СМР, ПНР, оборудование (за исключением оборудования Заказчика) по титулу  "ПС 220/110/10 кВ "Тютчево" ("Н. Пушкино") с заходами ВЛ 110 кВ "Тютчево-Пушкино" и "Тютчево-Гранит" (1 ПК)</t>
  </si>
  <si>
    <t>I-117168</t>
  </si>
  <si>
    <t>ПС 220/110/10 кВ "Тютчево" ("Н. Пушкино") с заходами ВЛ 110 кВ "Тютчево-Пушкино" и "Тютчево-Гранит"</t>
  </si>
  <si>
    <t>062-0008816</t>
  </si>
  <si>
    <t>Право заключения рамочных соглашений на выполнение проектно-изыскательских работ и авторского надзора  по объектам ВЛ 35 кВ и выше для нужд филиалов ПАО «МОЭСК» (рамочник)</t>
  </si>
  <si>
    <t>Прибыль от присоединения/аморт/заемные средства</t>
  </si>
  <si>
    <t>Рамочник без указания стоимости</t>
  </si>
  <si>
    <t>Москва/Новая Москва/Московская область</t>
  </si>
  <si>
    <t>х</t>
  </si>
  <si>
    <t>Рамочник</t>
  </si>
  <si>
    <t>не требуется</t>
  </si>
  <si>
    <t>Рамки</t>
  </si>
  <si>
    <t>062-0008817</t>
  </si>
  <si>
    <t>Право заключения рамочных соглашений на выполнение проектно-изыскательских работ и авторского надзора по объектам КЛ 35 кВ и выше для нужд филиалов ПАО «МОЭСК»  (рамочник)</t>
  </si>
  <si>
    <t>062-0008818</t>
  </si>
  <si>
    <t>Право заключения рамочных соглашений на выполнение проектно-изыскательских работ и авторского надзора по объектам нового строительства и комплексной реконструкций ПС 35кВ и выше для нужд филиалов  ПАО «МОЭСК»  (рамочник)</t>
  </si>
  <si>
    <t>062-0008819</t>
  </si>
  <si>
    <t>Право заключения рамочных соглашений на выполнение проектно-изыскательских работ и авторского надзора по объектам не комплексных реконструкций ПС 35кВ и выше для нужд филиалов ПАО «МОЭСК»  (рамочник)</t>
  </si>
  <si>
    <t>062-0008801</t>
  </si>
  <si>
    <t>Право заключения рамочных соглашений на выполнение проектно-изыскательских, строительно-монтажных и пуско-наладочных работ, предоставление оборудования по объектам распределительных сетей ВЛ, КЛ 0,4/6/10 кВ для нужд ПАО «МОЭСК»  (рамочник)</t>
  </si>
  <si>
    <t>062-0008803</t>
  </si>
  <si>
    <t>Право заключения рамочных соглашений на выполнение проектно-изыскательских, строительно-монтажных и пуско-наладочных работ, предоставление оборудования по объектам распределительных сетей ВЛ, КЛ 0,4/6/10 кВ для нужд МКС- филиала ПАО «МОЭСК»  (рамочник)</t>
  </si>
  <si>
    <t>Блок ИТ и телекоммуникаций</t>
  </si>
  <si>
    <t xml:space="preserve">Блок ИТ и телекоммуникаций
Блок развития и реализации услуг
</t>
  </si>
  <si>
    <t>062-0009026</t>
  </si>
  <si>
    <t>Услуги по организации и предоставлению каналов связи и виртуальной частной сети для нужд ПАО "МОЭСК"</t>
  </si>
  <si>
    <t>088-0001063</t>
  </si>
  <si>
    <t>Выполнение ПИР, авторский надзор по объекту: ПС 35 кВ № 124 "Кокошкино"</t>
  </si>
  <si>
    <t>I-156198</t>
  </si>
  <si>
    <t>ПС 35 кВ № 124 "Кокошкино"</t>
  </si>
  <si>
    <t>Блок ИТ и телекоммуникаций
Торги и заключение договора централизованно в ИА (заголовочный лот 062-0008749)
СДТУ</t>
  </si>
  <si>
    <t>Блок ИТ и телекоммуникаций
Торги и заключение договора централизованно в ИА (заголовочный лот 062-0008750)
СДТУ</t>
  </si>
  <si>
    <t>Блок ИТ и телекоммуникаций
ТЗ к заголовочному лоту</t>
  </si>
  <si>
    <t>Блок ИТ и телекоммуникаций
ЗАГОЛОВОЧНЫЙ ЛОТ
лоты филиала добавим по мере заведения заявок в 1С от них. Состав лота:
ЮЭС 392,3 т.р.
ВЭС 525 т.р.
ЗЭС 410,2 т.р.
ЦЭС 3000 т.р.</t>
  </si>
  <si>
    <t>Блок ИТ и телекоммуникаций
ЗАГОЛОВОЧНЫЙ ЛОТ
лоты филиала добавим по мере заведения заявок в 1С от них. Состав лота:
ВЭС 956 т.р.
ЗЭС 750 т.р.
ЦЭС 2000 т.р.</t>
  </si>
  <si>
    <t>Блок ИТ и телекоммуникаций
ЗАГОЛОВОЧНЫЙ ЛОТ</t>
  </si>
  <si>
    <t>062-0008766</t>
  </si>
  <si>
    <t>Исследование характеристик перенапряжений и токов короткого замыкания в кабельной и воздушной сети 35 кВ ПАО «МОЭСК» с разработкой методических рекомендаций по выбору режима заземления нейтрали 35 кВ</t>
  </si>
  <si>
    <t>Выполнение НИР "Исследование характеристик перенапряжений и токов короткого замыкания в кабельной и воздушной сети 35 кВ ПАО «МОЭСК» с разработкой методических рекомендаций по выбору режима заземления нейтрали 35 кВ"</t>
  </si>
  <si>
    <t>062-0008767</t>
  </si>
  <si>
    <t>Построение адаптивной системы управления загрузкой трансформатора с учетом его нагрузочной способности на базе устройства автоматического ограничения перегрузки оборудования с интегральной логикой</t>
  </si>
  <si>
    <t>Выполнение НИОКР "Построение адаптивной системы управления загрузкой трансформатора с учетом его нагрузочной способности на базе устройства автоматического ограничения перегрузки оборудования с интегральной логикой"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</si>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</sst>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0.00000"/>
    <numFmt numFmtId="186" formatCode="#,##0.0000"/>
    <numFmt numFmtId="187" formatCode="0.000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?_р_._-;_-@_-"/>
    <numFmt numFmtId="191" formatCode="_-* #,##0_р_._-;\-* #,##0_р_._-;_-* &quot;-&quot;???_р_._-;_-@_-"/>
  </numFmts>
  <fonts count="1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6"/>
      <name val="Arial"/>
      <family val="2"/>
      <charset val="204"/>
    </font>
    <font>
      <sz val="16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i/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46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7" fillId="0" borderId="0"/>
    <xf numFmtId="0" fontId="2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165" fontId="1" fillId="0" borderId="0"/>
    <xf numFmtId="165" fontId="14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0" fontId="1" fillId="0" borderId="0"/>
    <xf numFmtId="165" fontId="3" fillId="0" borderId="0"/>
    <xf numFmtId="165" fontId="1" fillId="0" borderId="0"/>
    <xf numFmtId="165" fontId="2" fillId="0" borderId="0"/>
    <xf numFmtId="0" fontId="4" fillId="0" borderId="0"/>
    <xf numFmtId="165" fontId="4" fillId="0" borderId="0"/>
    <xf numFmtId="17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>
      <alignment horizontal="left"/>
    </xf>
    <xf numFmtId="0" fontId="1" fillId="0" borderId="0"/>
    <xf numFmtId="0" fontId="82" fillId="0" borderId="0">
      <alignment horizontal="left"/>
    </xf>
    <xf numFmtId="0" fontId="82" fillId="0" borderId="0">
      <alignment horizontal="left"/>
    </xf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364">
    <xf numFmtId="0" fontId="0" fillId="0" borderId="0" xfId="0"/>
    <xf numFmtId="0" fontId="83" fillId="0" borderId="0" xfId="0" applyFont="1" applyAlignment="1">
      <alignment horizontal="justify" vertical="center"/>
    </xf>
    <xf numFmtId="0" fontId="89" fillId="0" borderId="0" xfId="0" applyFont="1"/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89" fillId="0" borderId="0" xfId="0" applyFont="1" applyFill="1"/>
    <xf numFmtId="0" fontId="88" fillId="75" borderId="1" xfId="0" applyFont="1" applyFill="1" applyBorder="1" applyAlignment="1">
      <alignment horizontal="center" vertical="top" wrapText="1"/>
    </xf>
    <xf numFmtId="0" fontId="88" fillId="75" borderId="1" xfId="0" applyFont="1" applyFill="1" applyBorder="1" applyAlignment="1">
      <alignment horizontal="left" vertical="top" wrapText="1"/>
    </xf>
    <xf numFmtId="4" fontId="88" fillId="75" borderId="1" xfId="0" applyNumberFormat="1" applyFont="1" applyFill="1" applyBorder="1" applyAlignment="1">
      <alignment horizontal="center" vertical="top"/>
    </xf>
    <xf numFmtId="14" fontId="88" fillId="75" borderId="1" xfId="0" applyNumberFormat="1" applyFont="1" applyFill="1" applyBorder="1" applyAlignment="1">
      <alignment horizontal="center" vertical="top"/>
    </xf>
    <xf numFmtId="0" fontId="88" fillId="75" borderId="1" xfId="0" applyFont="1" applyFill="1" applyBorder="1" applyAlignment="1">
      <alignment horizontal="center" vertical="top"/>
    </xf>
    <xf numFmtId="0" fontId="89" fillId="0" borderId="0" xfId="0" applyFont="1" applyAlignment="1">
      <alignment vertical="top"/>
    </xf>
    <xf numFmtId="0" fontId="92" fillId="0" borderId="0" xfId="0" applyFont="1" applyAlignment="1">
      <alignment horizontal="center" vertical="top"/>
    </xf>
    <xf numFmtId="0" fontId="92" fillId="0" borderId="0" xfId="0" applyFont="1" applyAlignment="1">
      <alignment vertical="top"/>
    </xf>
    <xf numFmtId="0" fontId="93" fillId="0" borderId="0" xfId="0" applyFont="1" applyAlignment="1">
      <alignment vertical="top"/>
    </xf>
    <xf numFmtId="0" fontId="88" fillId="75" borderId="1" xfId="0" applyFont="1" applyFill="1" applyBorder="1" applyAlignment="1">
      <alignment vertical="top" wrapText="1"/>
    </xf>
    <xf numFmtId="49" fontId="88" fillId="76" borderId="1" xfId="59049" applyNumberFormat="1" applyFont="1" applyFill="1" applyBorder="1" applyAlignment="1" applyProtection="1">
      <alignment horizontal="center" vertical="center" wrapText="1"/>
      <protection locked="0"/>
    </xf>
    <xf numFmtId="2" fontId="88" fillId="76" borderId="1" xfId="29106" applyNumberFormat="1" applyFont="1" applyFill="1" applyBorder="1" applyAlignment="1" applyProtection="1">
      <alignment horizontal="center" vertical="center" wrapText="1"/>
      <protection locked="0"/>
    </xf>
    <xf numFmtId="0" fontId="88" fillId="76" borderId="1" xfId="29106" applyFont="1" applyFill="1" applyBorder="1" applyAlignment="1" applyProtection="1">
      <alignment horizontal="center" vertical="center" wrapText="1"/>
      <protection locked="0"/>
    </xf>
    <xf numFmtId="1" fontId="88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88" fillId="77" borderId="1" xfId="59049" applyNumberFormat="1" applyFont="1" applyFill="1" applyBorder="1" applyAlignment="1" applyProtection="1">
      <alignment horizontal="center" vertical="center" wrapText="1"/>
      <protection locked="0"/>
    </xf>
    <xf numFmtId="1" fontId="88" fillId="77" borderId="1" xfId="59049" applyNumberFormat="1" applyFont="1" applyFill="1" applyBorder="1" applyAlignment="1" applyProtection="1">
      <alignment horizontal="center" vertical="center" wrapText="1"/>
      <protection locked="0"/>
    </xf>
    <xf numFmtId="49" fontId="88" fillId="75" borderId="1" xfId="0" applyNumberFormat="1" applyFont="1" applyFill="1" applyBorder="1" applyAlignment="1">
      <alignment horizontal="center" vertical="top"/>
    </xf>
    <xf numFmtId="4" fontId="88" fillId="75" borderId="1" xfId="0" applyNumberFormat="1" applyFont="1" applyFill="1" applyBorder="1" applyAlignment="1">
      <alignment horizontal="center" vertical="top" wrapText="1"/>
    </xf>
    <xf numFmtId="0" fontId="88" fillId="78" borderId="1" xfId="0" applyFont="1" applyFill="1" applyBorder="1" applyAlignment="1">
      <alignment horizontal="center" vertical="top" wrapText="1"/>
    </xf>
    <xf numFmtId="0" fontId="88" fillId="78" borderId="1" xfId="0" applyFont="1" applyFill="1" applyBorder="1" applyAlignment="1">
      <alignment horizontal="left" vertical="top" wrapText="1"/>
    </xf>
    <xf numFmtId="0" fontId="88" fillId="78" borderId="1" xfId="0" applyNumberFormat="1" applyFont="1" applyFill="1" applyBorder="1" applyAlignment="1">
      <alignment horizontal="center" vertical="top" wrapText="1"/>
    </xf>
    <xf numFmtId="4" fontId="88" fillId="78" borderId="1" xfId="0" applyNumberFormat="1" applyFont="1" applyFill="1" applyBorder="1" applyAlignment="1">
      <alignment horizontal="center" vertical="top"/>
    </xf>
    <xf numFmtId="14" fontId="88" fillId="78" borderId="1" xfId="0" applyNumberFormat="1" applyFont="1" applyFill="1" applyBorder="1" applyAlignment="1">
      <alignment horizontal="center" vertical="top"/>
    </xf>
    <xf numFmtId="0" fontId="88" fillId="78" borderId="1" xfId="0" applyFont="1" applyFill="1" applyBorder="1" applyAlignment="1">
      <alignment horizontal="center" vertical="top"/>
    </xf>
    <xf numFmtId="49" fontId="88" fillId="76" borderId="1" xfId="59049" applyNumberFormat="1" applyFont="1" applyFill="1" applyBorder="1" applyAlignment="1" applyProtection="1">
      <alignment horizontal="center" vertical="center" wrapText="1"/>
      <protection locked="0"/>
    </xf>
    <xf numFmtId="4" fontId="88" fillId="75" borderId="1" xfId="59049" applyNumberFormat="1" applyFont="1" applyFill="1" applyBorder="1" applyAlignment="1" applyProtection="1">
      <alignment horizontal="center" vertical="top" wrapText="1"/>
      <protection locked="0"/>
    </xf>
    <xf numFmtId="1" fontId="88" fillId="75" borderId="1" xfId="59049" applyNumberFormat="1" applyFont="1" applyFill="1" applyBorder="1" applyAlignment="1" applyProtection="1">
      <alignment horizontal="center" vertical="top" wrapText="1"/>
      <protection locked="0"/>
    </xf>
    <xf numFmtId="9" fontId="88" fillId="78" borderId="1" xfId="0" applyNumberFormat="1" applyFont="1" applyFill="1" applyBorder="1" applyAlignment="1">
      <alignment horizontal="center" vertical="top"/>
    </xf>
    <xf numFmtId="0" fontId="98" fillId="75" borderId="0" xfId="14187" applyFont="1" applyFill="1"/>
    <xf numFmtId="0" fontId="2" fillId="75" borderId="0" xfId="14187" applyFont="1" applyFill="1"/>
    <xf numFmtId="1" fontId="99" fillId="79" borderId="1" xfId="25" applyNumberFormat="1" applyFont="1" applyFill="1" applyBorder="1" applyAlignment="1" applyProtection="1">
      <alignment horizontal="center" vertical="center" wrapText="1"/>
    </xf>
    <xf numFmtId="0" fontId="100" fillId="78" borderId="1" xfId="60312" applyFont="1" applyFill="1" applyBorder="1" applyAlignment="1">
      <alignment horizontal="center" vertical="top" wrapText="1"/>
    </xf>
    <xf numFmtId="0" fontId="100" fillId="78" borderId="1" xfId="60312" applyFont="1" applyFill="1" applyBorder="1" applyAlignment="1">
      <alignment horizontal="left" vertical="center" wrapText="1"/>
    </xf>
    <xf numFmtId="3" fontId="101" fillId="78" borderId="1" xfId="60312" applyNumberFormat="1" applyFont="1" applyFill="1" applyBorder="1" applyAlignment="1">
      <alignment horizontal="right" vertical="center" wrapText="1"/>
    </xf>
    <xf numFmtId="183" fontId="101" fillId="78" borderId="1" xfId="25" applyNumberFormat="1" applyFont="1" applyFill="1" applyBorder="1" applyAlignment="1" applyProtection="1">
      <alignment horizontal="right" vertical="center" wrapText="1"/>
    </xf>
    <xf numFmtId="3" fontId="102" fillId="75" borderId="0" xfId="14187" applyNumberFormat="1" applyFont="1" applyFill="1"/>
    <xf numFmtId="1" fontId="2" fillId="75" borderId="0" xfId="14187" applyNumberFormat="1" applyFont="1" applyFill="1"/>
    <xf numFmtId="0" fontId="102" fillId="75" borderId="0" xfId="14187" applyFont="1" applyFill="1"/>
    <xf numFmtId="1" fontId="103" fillId="75" borderId="1" xfId="25" applyNumberFormat="1" applyFont="1" applyFill="1" applyBorder="1" applyAlignment="1" applyProtection="1">
      <alignment horizontal="center" vertical="center" wrapText="1"/>
    </xf>
    <xf numFmtId="1" fontId="103" fillId="75" borderId="1" xfId="25" applyNumberFormat="1" applyFont="1" applyFill="1" applyBorder="1" applyAlignment="1" applyProtection="1">
      <alignment horizontal="left" vertical="center" wrapText="1"/>
    </xf>
    <xf numFmtId="3" fontId="103" fillId="75" borderId="1" xfId="25" applyNumberFormat="1" applyFont="1" applyFill="1" applyBorder="1" applyAlignment="1" applyProtection="1">
      <alignment horizontal="right" vertical="center" wrapText="1"/>
    </xf>
    <xf numFmtId="183" fontId="103" fillId="75" borderId="1" xfId="25" applyNumberFormat="1" applyFont="1" applyFill="1" applyBorder="1" applyAlignment="1" applyProtection="1">
      <alignment horizontal="right" vertical="center" wrapText="1"/>
    </xf>
    <xf numFmtId="0" fontId="103" fillId="75" borderId="1" xfId="60312" applyFont="1" applyFill="1" applyBorder="1" applyAlignment="1">
      <alignment horizontal="center" vertical="top"/>
    </xf>
    <xf numFmtId="0" fontId="103" fillId="75" borderId="1" xfId="60312" applyNumberFormat="1" applyFont="1" applyFill="1" applyBorder="1" applyAlignment="1">
      <alignment horizontal="left" vertical="center" wrapText="1"/>
    </xf>
    <xf numFmtId="0" fontId="2" fillId="75" borderId="0" xfId="14187" applyFont="1" applyFill="1" applyBorder="1"/>
    <xf numFmtId="3" fontId="2" fillId="75" borderId="0" xfId="14187" applyNumberFormat="1" applyFont="1" applyFill="1" applyBorder="1" applyAlignment="1">
      <alignment horizontal="center" vertical="center" wrapText="1"/>
    </xf>
    <xf numFmtId="0" fontId="2" fillId="75" borderId="0" xfId="14187" applyFont="1" applyFill="1" applyBorder="1" applyAlignment="1">
      <alignment horizontal="center" vertical="center" wrapText="1"/>
    </xf>
    <xf numFmtId="185" fontId="2" fillId="75" borderId="0" xfId="14187" applyNumberFormat="1" applyFont="1" applyFill="1"/>
    <xf numFmtId="0" fontId="99" fillId="75" borderId="0" xfId="60312" applyFont="1" applyFill="1" applyBorder="1" applyAlignment="1">
      <alignment horizontal="center" vertical="top" wrapText="1"/>
    </xf>
    <xf numFmtId="0" fontId="99" fillId="75" borderId="0" xfId="60312" applyFont="1" applyFill="1" applyBorder="1" applyAlignment="1">
      <alignment horizontal="center" vertical="center" wrapText="1"/>
    </xf>
    <xf numFmtId="0" fontId="104" fillId="75" borderId="0" xfId="14187" applyFont="1" applyFill="1"/>
    <xf numFmtId="0" fontId="103" fillId="75" borderId="37" xfId="60312" applyFont="1" applyFill="1" applyBorder="1" applyAlignment="1">
      <alignment horizontal="center" vertical="top"/>
    </xf>
    <xf numFmtId="3" fontId="2" fillId="75" borderId="0" xfId="14187" applyNumberFormat="1" applyFont="1" applyFill="1"/>
    <xf numFmtId="1" fontId="88" fillId="75" borderId="1" xfId="59049" applyNumberFormat="1" applyFont="1" applyFill="1" applyBorder="1" applyAlignment="1" applyProtection="1">
      <alignment vertical="top" wrapText="1"/>
      <protection locked="0"/>
    </xf>
    <xf numFmtId="49" fontId="88" fillId="75" borderId="1" xfId="59049" applyNumberFormat="1" applyFont="1" applyFill="1" applyBorder="1" applyAlignment="1" applyProtection="1">
      <alignment horizontal="center" vertical="top" wrapText="1"/>
      <protection locked="0"/>
    </xf>
    <xf numFmtId="49" fontId="88" fillId="75" borderId="1" xfId="0" applyNumberFormat="1" applyFont="1" applyFill="1" applyBorder="1" applyAlignment="1">
      <alignment horizontal="center" vertical="top" wrapText="1"/>
    </xf>
    <xf numFmtId="0" fontId="90" fillId="80" borderId="0" xfId="0" applyFont="1" applyFill="1" applyAlignment="1">
      <alignment horizontal="left"/>
    </xf>
    <xf numFmtId="1" fontId="85" fillId="80" borderId="1" xfId="59049" applyNumberFormat="1" applyFont="1" applyFill="1" applyBorder="1" applyAlignment="1" applyProtection="1">
      <alignment horizontal="center" vertical="center" wrapText="1"/>
      <protection locked="0"/>
    </xf>
    <xf numFmtId="0" fontId="89" fillId="80" borderId="1" xfId="0" applyFont="1" applyFill="1" applyBorder="1" applyAlignment="1">
      <alignment horizontal="center" vertical="top" wrapText="1"/>
    </xf>
    <xf numFmtId="0" fontId="88" fillId="80" borderId="1" xfId="0" applyFont="1" applyFill="1" applyBorder="1" applyAlignment="1">
      <alignment horizontal="center" vertical="top" wrapText="1"/>
    </xf>
    <xf numFmtId="0" fontId="89" fillId="80" borderId="0" xfId="0" applyFont="1" applyFill="1"/>
    <xf numFmtId="3" fontId="86" fillId="0" borderId="0" xfId="0" applyNumberFormat="1" applyFont="1" applyAlignment="1">
      <alignment horizontal="center"/>
    </xf>
    <xf numFmtId="3" fontId="105" fillId="0" borderId="0" xfId="0" applyNumberFormat="1" applyFont="1" applyAlignment="1">
      <alignment horizontal="center"/>
    </xf>
    <xf numFmtId="0" fontId="88" fillId="78" borderId="0" xfId="0" applyFont="1" applyFill="1" applyAlignment="1">
      <alignment vertical="top"/>
    </xf>
    <xf numFmtId="0" fontId="88" fillId="0" borderId="1" xfId="0" applyFont="1" applyFill="1" applyBorder="1" applyAlignment="1">
      <alignment horizontal="center" vertical="top" wrapText="1"/>
    </xf>
    <xf numFmtId="0" fontId="88" fillId="0" borderId="1" xfId="0" applyFont="1" applyFill="1" applyBorder="1" applyAlignment="1">
      <alignment horizontal="left" vertical="top" wrapText="1"/>
    </xf>
    <xf numFmtId="0" fontId="88" fillId="0" borderId="1" xfId="0" applyNumberFormat="1" applyFont="1" applyFill="1" applyBorder="1" applyAlignment="1">
      <alignment horizontal="center" vertical="top" wrapText="1"/>
    </xf>
    <xf numFmtId="4" fontId="88" fillId="0" borderId="1" xfId="0" applyNumberFormat="1" applyFont="1" applyFill="1" applyBorder="1" applyAlignment="1">
      <alignment horizontal="center" vertical="top"/>
    </xf>
    <xf numFmtId="9" fontId="88" fillId="0" borderId="1" xfId="0" applyNumberFormat="1" applyFont="1" applyFill="1" applyBorder="1" applyAlignment="1">
      <alignment horizontal="center" vertical="top"/>
    </xf>
    <xf numFmtId="14" fontId="88" fillId="0" borderId="1" xfId="0" applyNumberFormat="1" applyFont="1" applyFill="1" applyBorder="1" applyAlignment="1">
      <alignment horizontal="center" vertical="top"/>
    </xf>
    <xf numFmtId="0" fontId="88" fillId="0" borderId="1" xfId="0" applyFont="1" applyFill="1" applyBorder="1" applyAlignment="1">
      <alignment horizontal="center" vertical="top"/>
    </xf>
    <xf numFmtId="0" fontId="88" fillId="0" borderId="0" xfId="0" applyFont="1" applyFill="1" applyAlignment="1">
      <alignment vertical="top"/>
    </xf>
    <xf numFmtId="49" fontId="88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14" fontId="88" fillId="0" borderId="1" xfId="0" applyNumberFormat="1" applyFont="1" applyFill="1" applyBorder="1" applyAlignment="1">
      <alignment horizontal="center" vertical="top" wrapText="1"/>
    </xf>
    <xf numFmtId="0" fontId="88" fillId="81" borderId="1" xfId="0" applyFont="1" applyFill="1" applyBorder="1" applyAlignment="1">
      <alignment horizontal="center" vertical="top" wrapText="1"/>
    </xf>
    <xf numFmtId="0" fontId="88" fillId="81" borderId="1" xfId="0" applyFont="1" applyFill="1" applyBorder="1" applyAlignment="1">
      <alignment horizontal="left" vertical="top" wrapText="1"/>
    </xf>
    <xf numFmtId="0" fontId="88" fillId="81" borderId="1" xfId="0" applyNumberFormat="1" applyFont="1" applyFill="1" applyBorder="1" applyAlignment="1">
      <alignment horizontal="center" vertical="top" wrapText="1"/>
    </xf>
    <xf numFmtId="4" fontId="88" fillId="81" borderId="1" xfId="0" applyNumberFormat="1" applyFont="1" applyFill="1" applyBorder="1" applyAlignment="1">
      <alignment horizontal="center" vertical="top"/>
    </xf>
    <xf numFmtId="9" fontId="88" fillId="81" borderId="1" xfId="0" applyNumberFormat="1" applyFont="1" applyFill="1" applyBorder="1" applyAlignment="1">
      <alignment horizontal="center" vertical="top"/>
    </xf>
    <xf numFmtId="14" fontId="88" fillId="81" borderId="1" xfId="0" applyNumberFormat="1" applyFont="1" applyFill="1" applyBorder="1" applyAlignment="1">
      <alignment horizontal="center" vertical="top"/>
    </xf>
    <xf numFmtId="0" fontId="88" fillId="81" borderId="1" xfId="0" applyFont="1" applyFill="1" applyBorder="1" applyAlignment="1">
      <alignment horizontal="center" vertical="top"/>
    </xf>
    <xf numFmtId="0" fontId="88" fillId="81" borderId="0" xfId="0" applyFont="1" applyFill="1" applyAlignment="1">
      <alignment vertical="top"/>
    </xf>
    <xf numFmtId="0" fontId="93" fillId="0" borderId="1" xfId="0" applyFont="1" applyFill="1" applyBorder="1" applyAlignment="1">
      <alignment horizontal="center" vertical="top" wrapText="1"/>
    </xf>
    <xf numFmtId="0" fontId="93" fillId="0" borderId="1" xfId="0" applyFont="1" applyFill="1" applyBorder="1" applyAlignment="1">
      <alignment horizontal="center" vertical="top"/>
    </xf>
    <xf numFmtId="0" fontId="93" fillId="81" borderId="1" xfId="0" applyFont="1" applyFill="1" applyBorder="1" applyAlignment="1">
      <alignment horizontal="center" vertical="top" wrapText="1"/>
    </xf>
    <xf numFmtId="0" fontId="93" fillId="78" borderId="1" xfId="0" applyFont="1" applyFill="1" applyBorder="1" applyAlignment="1">
      <alignment horizontal="center" vertical="top" wrapText="1"/>
    </xf>
    <xf numFmtId="0" fontId="93" fillId="75" borderId="1" xfId="0" applyFont="1" applyFill="1" applyBorder="1" applyAlignment="1">
      <alignment horizontal="center" vertical="top"/>
    </xf>
    <xf numFmtId="0" fontId="92" fillId="0" borderId="1" xfId="0" applyFont="1" applyBorder="1" applyAlignment="1">
      <alignment horizontal="center" vertical="top"/>
    </xf>
    <xf numFmtId="1" fontId="93" fillId="75" borderId="1" xfId="59049" applyNumberFormat="1" applyFont="1" applyFill="1" applyBorder="1" applyAlignment="1" applyProtection="1">
      <alignment horizontal="center" vertical="top" wrapText="1"/>
      <protection locked="0"/>
    </xf>
    <xf numFmtId="0" fontId="93" fillId="75" borderId="1" xfId="0" applyFont="1" applyFill="1" applyBorder="1" applyAlignment="1">
      <alignment horizontal="center" vertical="top" wrapText="1"/>
    </xf>
    <xf numFmtId="0" fontId="88" fillId="82" borderId="1" xfId="0" applyFont="1" applyFill="1" applyBorder="1" applyAlignment="1">
      <alignment horizontal="left" vertical="top" wrapText="1"/>
    </xf>
    <xf numFmtId="4" fontId="88" fillId="82" borderId="1" xfId="0" applyNumberFormat="1" applyFont="1" applyFill="1" applyBorder="1" applyAlignment="1">
      <alignment horizontal="center" vertical="top"/>
    </xf>
    <xf numFmtId="0" fontId="106" fillId="0" borderId="0" xfId="0" applyFont="1" applyAlignment="1"/>
    <xf numFmtId="0" fontId="106" fillId="0" borderId="0" xfId="0" applyFont="1"/>
    <xf numFmtId="0" fontId="106" fillId="0" borderId="0" xfId="0" applyFont="1" applyAlignment="1">
      <alignment horizontal="center"/>
    </xf>
    <xf numFmtId="0" fontId="106" fillId="0" borderId="0" xfId="0" applyFont="1" applyAlignment="1">
      <alignment wrapText="1"/>
    </xf>
    <xf numFmtId="0" fontId="106" fillId="80" borderId="0" xfId="0" applyFont="1" applyFill="1"/>
    <xf numFmtId="0" fontId="106" fillId="75" borderId="0" xfId="0" applyFont="1" applyFill="1"/>
    <xf numFmtId="0" fontId="107" fillId="0" borderId="0" xfId="0" applyFont="1" applyAlignment="1">
      <alignment horizontal="left"/>
    </xf>
    <xf numFmtId="0" fontId="107" fillId="0" borderId="0" xfId="0" applyFont="1" applyAlignment="1">
      <alignment horizontal="center"/>
    </xf>
    <xf numFmtId="3" fontId="107" fillId="0" borderId="0" xfId="0" applyNumberFormat="1" applyFont="1" applyAlignment="1">
      <alignment horizontal="left"/>
    </xf>
    <xf numFmtId="9" fontId="107" fillId="0" borderId="0" xfId="60336" applyNumberFormat="1" applyFont="1" applyAlignment="1">
      <alignment horizontal="left"/>
    </xf>
    <xf numFmtId="0" fontId="107" fillId="0" borderId="0" xfId="0" applyFont="1" applyAlignment="1">
      <alignment horizontal="left" wrapText="1"/>
    </xf>
    <xf numFmtId="0" fontId="107" fillId="80" borderId="0" xfId="0" applyFont="1" applyFill="1" applyAlignment="1">
      <alignment horizontal="left"/>
    </xf>
    <xf numFmtId="0" fontId="107" fillId="75" borderId="0" xfId="0" applyFont="1" applyFill="1" applyAlignment="1">
      <alignment horizontal="left"/>
    </xf>
    <xf numFmtId="0" fontId="106" fillId="0" borderId="0" xfId="0" applyFont="1" applyFill="1" applyAlignment="1">
      <alignment horizontal="left" vertical="center"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 wrapText="1"/>
    </xf>
    <xf numFmtId="0" fontId="106" fillId="80" borderId="0" xfId="0" applyFont="1" applyFill="1" applyAlignment="1">
      <alignment horizontal="center" vertical="center"/>
    </xf>
    <xf numFmtId="0" fontId="106" fillId="75" borderId="0" xfId="0" applyFont="1" applyFill="1" applyAlignment="1">
      <alignment horizontal="center" vertical="center"/>
    </xf>
    <xf numFmtId="1" fontId="108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108" fillId="80" borderId="1" xfId="59049" applyNumberFormat="1" applyFont="1" applyFill="1" applyBorder="1" applyAlignment="1" applyProtection="1">
      <alignment horizontal="center" vertical="center" wrapText="1"/>
      <protection locked="0"/>
    </xf>
    <xf numFmtId="1" fontId="110" fillId="83" borderId="34" xfId="59049" applyNumberFormat="1" applyFont="1" applyFill="1" applyBorder="1" applyAlignment="1" applyProtection="1">
      <alignment horizontal="center" vertical="center" wrapText="1"/>
      <protection locked="0"/>
    </xf>
    <xf numFmtId="1" fontId="110" fillId="80" borderId="1" xfId="59049" applyNumberFormat="1" applyFont="1" applyFill="1" applyBorder="1" applyAlignment="1" applyProtection="1">
      <alignment horizontal="center" vertical="center" wrapText="1"/>
      <protection locked="0"/>
    </xf>
    <xf numFmtId="0" fontId="111" fillId="75" borderId="0" xfId="0" applyFont="1" applyFill="1"/>
    <xf numFmtId="0" fontId="84" fillId="80" borderId="1" xfId="0" applyNumberFormat="1" applyFont="1" applyFill="1" applyBorder="1" applyAlignment="1">
      <alignment horizontal="center" vertical="top" wrapText="1"/>
    </xf>
    <xf numFmtId="3" fontId="83" fillId="0" borderId="34" xfId="0" applyNumberFormat="1" applyFont="1" applyFill="1" applyBorder="1" applyAlignment="1" applyProtection="1">
      <alignment horizontal="center" vertical="top"/>
    </xf>
    <xf numFmtId="0" fontId="83" fillId="75" borderId="0" xfId="0" applyFont="1" applyFill="1" applyBorder="1" applyAlignment="1">
      <alignment vertical="top"/>
    </xf>
    <xf numFmtId="3" fontId="83" fillId="84" borderId="34" xfId="0" applyNumberFormat="1" applyFont="1" applyFill="1" applyBorder="1" applyAlignment="1" applyProtection="1">
      <alignment horizontal="center" vertical="top"/>
    </xf>
    <xf numFmtId="0" fontId="84" fillId="80" borderId="1" xfId="0" applyFont="1" applyFill="1" applyBorder="1" applyAlignment="1">
      <alignment horizontal="center" vertical="top" wrapText="1"/>
    </xf>
    <xf numFmtId="3" fontId="83" fillId="78" borderId="34" xfId="0" applyNumberFormat="1" applyFont="1" applyFill="1" applyBorder="1" applyAlignment="1" applyProtection="1">
      <alignment horizontal="center" vertical="top"/>
    </xf>
    <xf numFmtId="3" fontId="84" fillId="75" borderId="34" xfId="0" applyNumberFormat="1" applyFont="1" applyFill="1" applyBorder="1" applyAlignment="1">
      <alignment horizontal="center" vertical="top" wrapText="1"/>
    </xf>
    <xf numFmtId="0" fontId="84" fillId="75" borderId="0" xfId="0" applyFont="1" applyFill="1" applyAlignment="1">
      <alignment vertical="top"/>
    </xf>
    <xf numFmtId="0" fontId="83" fillId="75" borderId="0" xfId="0" applyFont="1" applyFill="1"/>
    <xf numFmtId="0" fontId="83" fillId="75" borderId="0" xfId="0" applyFont="1" applyFill="1" applyAlignment="1">
      <alignment vertical="top"/>
    </xf>
    <xf numFmtId="3" fontId="84" fillId="0" borderId="34" xfId="0" applyNumberFormat="1" applyFont="1" applyFill="1" applyBorder="1" applyAlignment="1">
      <alignment horizontal="center" vertical="top" wrapText="1"/>
    </xf>
    <xf numFmtId="3" fontId="112" fillId="0" borderId="34" xfId="0" applyNumberFormat="1" applyFont="1" applyFill="1" applyBorder="1" applyAlignment="1" applyProtection="1">
      <alignment horizontal="center" vertical="top"/>
    </xf>
    <xf numFmtId="3" fontId="83" fillId="75" borderId="34" xfId="0" applyNumberFormat="1" applyFont="1" applyFill="1" applyBorder="1" applyAlignment="1" applyProtection="1">
      <alignment horizontal="center" vertical="top"/>
    </xf>
    <xf numFmtId="3" fontId="84" fillId="75" borderId="34" xfId="0" applyNumberFormat="1" applyFont="1" applyFill="1" applyBorder="1" applyAlignment="1" applyProtection="1">
      <alignment horizontal="center" vertical="top"/>
    </xf>
    <xf numFmtId="3" fontId="84" fillId="0" borderId="34" xfId="3" applyNumberFormat="1" applyFont="1" applyBorder="1" applyAlignment="1">
      <alignment horizontal="center" vertical="top"/>
    </xf>
    <xf numFmtId="0" fontId="84" fillId="75" borderId="0" xfId="3" applyFont="1" applyFill="1" applyAlignment="1">
      <alignment vertical="top"/>
    </xf>
    <xf numFmtId="0" fontId="84" fillId="80" borderId="1" xfId="3" applyFont="1" applyFill="1" applyBorder="1" applyAlignment="1">
      <alignment horizontal="center" vertical="top" wrapText="1"/>
    </xf>
    <xf numFmtId="0" fontId="84" fillId="80" borderId="34" xfId="3" applyFont="1" applyFill="1" applyBorder="1" applyAlignment="1">
      <alignment horizontal="center" vertical="top" wrapText="1"/>
    </xf>
    <xf numFmtId="3" fontId="84" fillId="75" borderId="34" xfId="3" applyNumberFormat="1" applyFont="1" applyFill="1" applyBorder="1" applyAlignment="1">
      <alignment horizontal="center" vertical="top"/>
    </xf>
    <xf numFmtId="3" fontId="84" fillId="0" borderId="34" xfId="0" applyNumberFormat="1" applyFont="1" applyFill="1" applyBorder="1" applyAlignment="1" applyProtection="1">
      <alignment horizontal="center" vertical="top" wrapText="1"/>
    </xf>
    <xf numFmtId="3" fontId="84" fillId="0" borderId="34" xfId="60335" applyNumberFormat="1" applyFont="1" applyFill="1" applyBorder="1" applyAlignment="1">
      <alignment horizontal="center" vertical="top"/>
    </xf>
    <xf numFmtId="0" fontId="84" fillId="75" borderId="0" xfId="0" applyFont="1" applyFill="1" applyAlignment="1">
      <alignment horizontal="left" vertical="top"/>
    </xf>
    <xf numFmtId="3" fontId="113" fillId="0" borderId="34" xfId="17" applyNumberFormat="1" applyFont="1" applyFill="1" applyBorder="1" applyAlignment="1">
      <alignment horizontal="center" vertical="top" wrapText="1"/>
    </xf>
    <xf numFmtId="1" fontId="84" fillId="80" borderId="1" xfId="12810" applyNumberFormat="1" applyFont="1" applyFill="1" applyBorder="1" applyAlignment="1">
      <alignment horizontal="center" vertical="top" wrapText="1"/>
    </xf>
    <xf numFmtId="0" fontId="83" fillId="75" borderId="0" xfId="0" applyFont="1" applyFill="1" applyAlignment="1">
      <alignment horizontal="left" vertical="top"/>
    </xf>
    <xf numFmtId="3" fontId="84" fillId="0" borderId="34" xfId="0" applyNumberFormat="1" applyFont="1" applyFill="1" applyBorder="1" applyAlignment="1" applyProtection="1">
      <alignment horizontal="center" vertical="top"/>
    </xf>
    <xf numFmtId="0" fontId="84" fillId="75" borderId="0" xfId="0" applyFont="1" applyFill="1" applyBorder="1" applyAlignment="1">
      <alignment vertical="top"/>
    </xf>
    <xf numFmtId="0" fontId="106" fillId="0" borderId="1" xfId="0" applyFont="1" applyBorder="1" applyAlignment="1">
      <alignment horizontal="center"/>
    </xf>
    <xf numFmtId="0" fontId="106" fillId="80" borderId="1" xfId="0" applyFont="1" applyFill="1" applyBorder="1" applyAlignment="1">
      <alignment horizontal="center"/>
    </xf>
    <xf numFmtId="1" fontId="88" fillId="80" borderId="1" xfId="59049" applyNumberFormat="1" applyFont="1" applyFill="1" applyBorder="1" applyAlignment="1" applyProtection="1">
      <alignment horizontal="center" vertical="center" wrapText="1"/>
      <protection locked="0"/>
    </xf>
    <xf numFmtId="49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8" fillId="78" borderId="1" xfId="59049" applyNumberFormat="1" applyFont="1" applyFill="1" applyBorder="1" applyAlignment="1" applyProtection="1">
      <alignment horizontal="center" vertical="center" wrapText="1"/>
      <protection locked="0"/>
    </xf>
    <xf numFmtId="2" fontId="88" fillId="0" borderId="1" xfId="29106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29106" applyFont="1" applyFill="1" applyBorder="1" applyAlignment="1" applyProtection="1">
      <alignment horizontal="center" vertical="center" wrapText="1"/>
      <protection locked="0"/>
    </xf>
    <xf numFmtId="1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9" fillId="0" borderId="1" xfId="0" applyFont="1" applyFill="1" applyBorder="1" applyAlignment="1">
      <alignment horizontal="center"/>
    </xf>
    <xf numFmtId="1" fontId="114" fillId="80" borderId="1" xfId="59049" applyNumberFormat="1" applyFont="1" applyFill="1" applyBorder="1" applyAlignment="1" applyProtection="1">
      <alignment horizontal="center" vertical="center" wrapText="1"/>
      <protection locked="0"/>
    </xf>
    <xf numFmtId="3" fontId="114" fillId="80" borderId="1" xfId="59049" applyNumberFormat="1" applyFont="1" applyFill="1" applyBorder="1" applyAlignment="1" applyProtection="1">
      <alignment horizontal="center" vertical="center" wrapText="1"/>
      <protection locked="0"/>
    </xf>
    <xf numFmtId="0" fontId="115" fillId="80" borderId="1" xfId="0" applyFont="1" applyFill="1" applyBorder="1" applyAlignment="1">
      <alignment horizontal="center"/>
    </xf>
    <xf numFmtId="165" fontId="88" fillId="0" borderId="1" xfId="0" applyNumberFormat="1" applyFont="1" applyFill="1" applyBorder="1" applyAlignment="1">
      <alignment horizontal="center" vertical="top"/>
    </xf>
    <xf numFmtId="0" fontId="88" fillId="75" borderId="1" xfId="0" applyNumberFormat="1" applyFont="1" applyFill="1" applyBorder="1" applyAlignment="1">
      <alignment horizontal="center" vertical="top" wrapText="1"/>
    </xf>
    <xf numFmtId="0" fontId="88" fillId="75" borderId="1" xfId="0" applyNumberFormat="1" applyFont="1" applyFill="1" applyBorder="1" applyAlignment="1">
      <alignment horizontal="left" vertical="top" wrapText="1"/>
    </xf>
    <xf numFmtId="0" fontId="88" fillId="75" borderId="1" xfId="0" applyNumberFormat="1" applyFont="1" applyFill="1" applyBorder="1" applyAlignment="1">
      <alignment vertical="top" wrapText="1"/>
    </xf>
    <xf numFmtId="4" fontId="88" fillId="75" borderId="1" xfId="29772" applyNumberFormat="1" applyFont="1" applyFill="1" applyBorder="1" applyAlignment="1">
      <alignment horizontal="center" vertical="top"/>
    </xf>
    <xf numFmtId="14" fontId="88" fillId="75" borderId="1" xfId="0" applyNumberFormat="1" applyFont="1" applyFill="1" applyBorder="1" applyAlignment="1">
      <alignment horizontal="center" vertical="top" wrapText="1"/>
    </xf>
    <xf numFmtId="186" fontId="88" fillId="75" borderId="1" xfId="0" applyNumberFormat="1" applyFont="1" applyFill="1" applyBorder="1" applyAlignment="1">
      <alignment horizontal="center" vertical="top" wrapText="1"/>
    </xf>
    <xf numFmtId="165" fontId="88" fillId="75" borderId="1" xfId="0" applyNumberFormat="1" applyFont="1" applyFill="1" applyBorder="1" applyAlignment="1">
      <alignment horizontal="center" vertical="top" wrapText="1"/>
    </xf>
    <xf numFmtId="3" fontId="88" fillId="75" borderId="1" xfId="0" applyNumberFormat="1" applyFont="1" applyFill="1" applyBorder="1" applyAlignment="1">
      <alignment horizontal="center" vertical="top" wrapText="1"/>
    </xf>
    <xf numFmtId="0" fontId="88" fillId="75" borderId="1" xfId="59049" applyNumberFormat="1" applyFont="1" applyFill="1" applyBorder="1" applyAlignment="1" applyProtection="1">
      <alignment horizontal="center" vertical="top" wrapText="1"/>
    </xf>
    <xf numFmtId="3" fontId="88" fillId="75" borderId="1" xfId="0" applyNumberFormat="1" applyFont="1" applyFill="1" applyBorder="1" applyAlignment="1" applyProtection="1">
      <alignment horizontal="center" vertical="top"/>
    </xf>
    <xf numFmtId="0" fontId="88" fillId="84" borderId="1" xfId="0" applyFont="1" applyFill="1" applyBorder="1" applyAlignment="1">
      <alignment horizontal="center" vertical="top" wrapText="1"/>
    </xf>
    <xf numFmtId="0" fontId="88" fillId="84" borderId="1" xfId="0" applyNumberFormat="1" applyFont="1" applyFill="1" applyBorder="1" applyAlignment="1">
      <alignment horizontal="center" vertical="top" wrapText="1"/>
    </xf>
    <xf numFmtId="0" fontId="88" fillId="84" borderId="1" xfId="0" applyNumberFormat="1" applyFont="1" applyFill="1" applyBorder="1" applyAlignment="1">
      <alignment horizontal="left" vertical="top" wrapText="1"/>
    </xf>
    <xf numFmtId="0" fontId="88" fillId="84" borderId="1" xfId="0" applyNumberFormat="1" applyFont="1" applyFill="1" applyBorder="1" applyAlignment="1">
      <alignment vertical="top" wrapText="1"/>
    </xf>
    <xf numFmtId="49" fontId="88" fillId="84" borderId="1" xfId="0" applyNumberFormat="1" applyFont="1" applyFill="1" applyBorder="1" applyAlignment="1">
      <alignment horizontal="center" vertical="top" wrapText="1"/>
    </xf>
    <xf numFmtId="4" fontId="88" fillId="84" borderId="1" xfId="29772" applyNumberFormat="1" applyFont="1" applyFill="1" applyBorder="1" applyAlignment="1">
      <alignment horizontal="center" vertical="top"/>
    </xf>
    <xf numFmtId="4" fontId="88" fillId="84" borderId="1" xfId="29772" applyNumberFormat="1" applyFont="1" applyFill="1" applyBorder="1" applyAlignment="1">
      <alignment horizontal="center" vertical="top" wrapText="1"/>
    </xf>
    <xf numFmtId="14" fontId="88" fillId="84" borderId="1" xfId="0" applyNumberFormat="1" applyFont="1" applyFill="1" applyBorder="1" applyAlignment="1">
      <alignment horizontal="center" vertical="top"/>
    </xf>
    <xf numFmtId="186" fontId="88" fillId="84" borderId="1" xfId="0" applyNumberFormat="1" applyFont="1" applyFill="1" applyBorder="1" applyAlignment="1">
      <alignment horizontal="center" vertical="top" wrapText="1"/>
    </xf>
    <xf numFmtId="3" fontId="88" fillId="84" borderId="1" xfId="0" applyNumberFormat="1" applyFont="1" applyFill="1" applyBorder="1" applyAlignment="1" applyProtection="1">
      <alignment horizontal="center" vertical="top"/>
    </xf>
    <xf numFmtId="165" fontId="88" fillId="84" borderId="1" xfId="0" applyNumberFormat="1" applyFont="1" applyFill="1" applyBorder="1" applyAlignment="1">
      <alignment horizontal="center" vertical="top" wrapText="1"/>
    </xf>
    <xf numFmtId="0" fontId="88" fillId="84" borderId="1" xfId="59049" applyNumberFormat="1" applyFont="1" applyFill="1" applyBorder="1" applyAlignment="1" applyProtection="1">
      <alignment horizontal="center" vertical="top" wrapText="1"/>
    </xf>
    <xf numFmtId="0" fontId="88" fillId="78" borderId="1" xfId="0" applyNumberFormat="1" applyFont="1" applyFill="1" applyBorder="1" applyAlignment="1">
      <alignment horizontal="left" vertical="top" wrapText="1"/>
    </xf>
    <xf numFmtId="0" fontId="88" fillId="78" borderId="1" xfId="0" applyNumberFormat="1" applyFont="1" applyFill="1" applyBorder="1" applyAlignment="1">
      <alignment vertical="top" wrapText="1"/>
    </xf>
    <xf numFmtId="49" fontId="88" fillId="78" borderId="1" xfId="0" applyNumberFormat="1" applyFont="1" applyFill="1" applyBorder="1" applyAlignment="1">
      <alignment horizontal="center" vertical="top" wrapText="1"/>
    </xf>
    <xf numFmtId="4" fontId="88" fillId="78" borderId="1" xfId="29772" applyNumberFormat="1" applyFont="1" applyFill="1" applyBorder="1" applyAlignment="1">
      <alignment horizontal="center" vertical="top"/>
    </xf>
    <xf numFmtId="186" fontId="88" fillId="78" borderId="1" xfId="0" applyNumberFormat="1" applyFont="1" applyFill="1" applyBorder="1" applyAlignment="1">
      <alignment horizontal="center" vertical="top" wrapText="1"/>
    </xf>
    <xf numFmtId="3" fontId="88" fillId="78" borderId="1" xfId="0" applyNumberFormat="1" applyFont="1" applyFill="1" applyBorder="1" applyAlignment="1" applyProtection="1">
      <alignment horizontal="center" vertical="top"/>
    </xf>
    <xf numFmtId="165" fontId="88" fillId="78" borderId="1" xfId="0" applyNumberFormat="1" applyFont="1" applyFill="1" applyBorder="1" applyAlignment="1">
      <alignment horizontal="center" vertical="top" wrapText="1"/>
    </xf>
    <xf numFmtId="3" fontId="88" fillId="78" borderId="1" xfId="0" applyNumberFormat="1" applyFont="1" applyFill="1" applyBorder="1" applyAlignment="1">
      <alignment horizontal="center" vertical="top" wrapText="1"/>
    </xf>
    <xf numFmtId="0" fontId="88" fillId="78" borderId="1" xfId="59049" applyNumberFormat="1" applyFont="1" applyFill="1" applyBorder="1" applyAlignment="1" applyProtection="1">
      <alignment horizontal="center" vertical="top" wrapText="1"/>
    </xf>
    <xf numFmtId="1" fontId="88" fillId="75" borderId="1" xfId="0" applyNumberFormat="1" applyFont="1" applyFill="1" applyBorder="1" applyAlignment="1">
      <alignment vertical="top" wrapText="1"/>
    </xf>
    <xf numFmtId="1" fontId="88" fillId="75" borderId="1" xfId="0" applyNumberFormat="1" applyFont="1" applyFill="1" applyBorder="1" applyAlignment="1">
      <alignment horizontal="center" vertical="top" wrapText="1"/>
    </xf>
    <xf numFmtId="0" fontId="88" fillId="75" borderId="1" xfId="0" applyFont="1" applyFill="1" applyBorder="1" applyAlignment="1" applyProtection="1">
      <alignment vertical="top" wrapText="1"/>
    </xf>
    <xf numFmtId="165" fontId="88" fillId="75" borderId="1" xfId="0" applyNumberFormat="1" applyFont="1" applyFill="1" applyBorder="1" applyAlignment="1">
      <alignment horizontal="center" vertical="top"/>
    </xf>
    <xf numFmtId="4" fontId="88" fillId="75" borderId="1" xfId="12809" applyNumberFormat="1" applyFont="1" applyFill="1" applyBorder="1" applyAlignment="1">
      <alignment horizontal="center" vertical="top" wrapText="1"/>
    </xf>
    <xf numFmtId="4" fontId="88" fillId="75" borderId="1" xfId="60337" applyNumberFormat="1" applyFont="1" applyFill="1" applyBorder="1" applyAlignment="1">
      <alignment horizontal="center" vertical="top" wrapText="1"/>
    </xf>
    <xf numFmtId="187" fontId="88" fillId="75" borderId="1" xfId="60337" applyNumberFormat="1" applyFont="1" applyFill="1" applyBorder="1" applyAlignment="1">
      <alignment horizontal="center" vertical="top" wrapText="1"/>
    </xf>
    <xf numFmtId="14" fontId="88" fillId="75" borderId="1" xfId="0" applyNumberFormat="1" applyFont="1" applyFill="1" applyBorder="1" applyAlignment="1">
      <alignment horizontal="left" vertical="top" wrapText="1"/>
    </xf>
    <xf numFmtId="4" fontId="88" fillId="75" borderId="1" xfId="60338" applyNumberFormat="1" applyFont="1" applyFill="1" applyBorder="1" applyAlignment="1">
      <alignment horizontal="center" vertical="top" wrapText="1"/>
    </xf>
    <xf numFmtId="0" fontId="88" fillId="75" borderId="1" xfId="60338" applyFont="1" applyFill="1" applyBorder="1" applyAlignment="1">
      <alignment horizontal="center" vertical="top" wrapText="1"/>
    </xf>
    <xf numFmtId="4" fontId="88" fillId="75" borderId="1" xfId="60339" applyNumberFormat="1" applyFont="1" applyFill="1" applyBorder="1" applyAlignment="1">
      <alignment horizontal="center" vertical="top" wrapText="1" shrinkToFit="1"/>
    </xf>
    <xf numFmtId="4" fontId="88" fillId="75" borderId="1" xfId="60338" applyNumberFormat="1" applyFont="1" applyFill="1" applyBorder="1" applyAlignment="1">
      <alignment horizontal="center" vertical="top"/>
    </xf>
    <xf numFmtId="4" fontId="88" fillId="75" borderId="1" xfId="28664" applyNumberFormat="1" applyFont="1" applyFill="1" applyBorder="1" applyAlignment="1">
      <alignment horizontal="center" vertical="top" wrapText="1"/>
    </xf>
    <xf numFmtId="4" fontId="88" fillId="75" borderId="1" xfId="28281" applyNumberFormat="1" applyFont="1" applyFill="1" applyBorder="1" applyAlignment="1">
      <alignment horizontal="center" vertical="top"/>
    </xf>
    <xf numFmtId="0" fontId="88" fillId="75" borderId="1" xfId="28281" applyFont="1" applyFill="1" applyBorder="1" applyAlignment="1">
      <alignment horizontal="center" vertical="top"/>
    </xf>
    <xf numFmtId="4" fontId="88" fillId="75" borderId="1" xfId="60339" applyNumberFormat="1" applyFont="1" applyFill="1" applyBorder="1" applyAlignment="1">
      <alignment horizontal="center" vertical="top"/>
    </xf>
    <xf numFmtId="0" fontId="88" fillId="75" borderId="1" xfId="60339" applyFont="1" applyFill="1" applyBorder="1" applyAlignment="1">
      <alignment horizontal="center" vertical="top"/>
    </xf>
    <xf numFmtId="0" fontId="88" fillId="75" borderId="1" xfId="60339" applyFont="1" applyFill="1" applyBorder="1" applyAlignment="1">
      <alignment horizontal="center" vertical="top" wrapText="1" shrinkToFit="1"/>
    </xf>
    <xf numFmtId="4" fontId="88" fillId="75" borderId="1" xfId="60340" applyNumberFormat="1" applyFont="1" applyFill="1" applyBorder="1" applyAlignment="1">
      <alignment horizontal="center" vertical="top" wrapText="1"/>
    </xf>
    <xf numFmtId="164" fontId="88" fillId="75" borderId="1" xfId="60340" applyNumberFormat="1" applyFont="1" applyFill="1" applyBorder="1" applyAlignment="1">
      <alignment horizontal="center" vertical="top"/>
    </xf>
    <xf numFmtId="4" fontId="88" fillId="75" borderId="1" xfId="0" applyNumberFormat="1" applyFont="1" applyFill="1" applyBorder="1" applyAlignment="1">
      <alignment vertical="top"/>
    </xf>
    <xf numFmtId="4" fontId="88" fillId="75" borderId="1" xfId="60341" applyNumberFormat="1" applyFont="1" applyFill="1" applyBorder="1" applyAlignment="1">
      <alignment horizontal="center" vertical="top"/>
    </xf>
    <xf numFmtId="0" fontId="88" fillId="75" borderId="1" xfId="60341" applyFont="1" applyFill="1" applyBorder="1" applyAlignment="1">
      <alignment horizontal="center" vertical="top"/>
    </xf>
    <xf numFmtId="4" fontId="88" fillId="75" borderId="1" xfId="60342" applyNumberFormat="1" applyFont="1" applyFill="1" applyBorder="1" applyAlignment="1">
      <alignment horizontal="center" vertical="top" wrapText="1"/>
    </xf>
    <xf numFmtId="4" fontId="88" fillId="75" borderId="1" xfId="60342" applyNumberFormat="1" applyFont="1" applyFill="1" applyBorder="1" applyAlignment="1">
      <alignment horizontal="center" vertical="top"/>
    </xf>
    <xf numFmtId="0" fontId="88" fillId="75" borderId="1" xfId="0" applyFont="1" applyFill="1" applyBorder="1" applyAlignment="1">
      <alignment wrapText="1"/>
    </xf>
    <xf numFmtId="0" fontId="88" fillId="75" borderId="1" xfId="0" applyFont="1" applyFill="1" applyBorder="1" applyAlignment="1">
      <alignment horizontal="left" vertical="top"/>
    </xf>
    <xf numFmtId="43" fontId="88" fillId="75" borderId="1" xfId="60335" applyFont="1" applyFill="1" applyBorder="1" applyAlignment="1">
      <alignment horizontal="center" vertical="top" wrapText="1"/>
    </xf>
    <xf numFmtId="49" fontId="88" fillId="75" borderId="1" xfId="0" applyNumberFormat="1" applyFont="1" applyFill="1" applyBorder="1" applyAlignment="1">
      <alignment horizontal="left" vertical="top" wrapText="1"/>
    </xf>
    <xf numFmtId="0" fontId="88" fillId="75" borderId="1" xfId="3" applyFont="1" applyFill="1" applyBorder="1" applyAlignment="1">
      <alignment vertical="top" wrapText="1"/>
    </xf>
    <xf numFmtId="4" fontId="88" fillId="75" borderId="1" xfId="3" applyNumberFormat="1" applyFont="1" applyFill="1" applyBorder="1" applyAlignment="1">
      <alignment horizontal="center" vertical="top"/>
    </xf>
    <xf numFmtId="0" fontId="88" fillId="75" borderId="1" xfId="3" applyFont="1" applyFill="1" applyBorder="1" applyAlignment="1">
      <alignment horizontal="center" vertical="top" wrapText="1"/>
    </xf>
    <xf numFmtId="0" fontId="88" fillId="75" borderId="1" xfId="3" applyFont="1" applyFill="1" applyBorder="1" applyAlignment="1">
      <alignment horizontal="center" vertical="top"/>
    </xf>
    <xf numFmtId="14" fontId="88" fillId="75" borderId="1" xfId="3" applyNumberFormat="1" applyFont="1" applyFill="1" applyBorder="1" applyAlignment="1">
      <alignment horizontal="center" vertical="top"/>
    </xf>
    <xf numFmtId="3" fontId="88" fillId="75" borderId="1" xfId="3" applyNumberFormat="1" applyFont="1" applyFill="1" applyBorder="1" applyAlignment="1">
      <alignment horizontal="center" vertical="top"/>
    </xf>
    <xf numFmtId="188" fontId="88" fillId="75" borderId="1" xfId="59744" applyNumberFormat="1" applyFont="1" applyFill="1" applyBorder="1" applyAlignment="1">
      <alignment horizontal="center" vertical="top"/>
    </xf>
    <xf numFmtId="188" fontId="88" fillId="75" borderId="1" xfId="3" applyNumberFormat="1" applyFont="1" applyFill="1" applyBorder="1" applyAlignment="1">
      <alignment vertical="top" wrapText="1"/>
    </xf>
    <xf numFmtId="165" fontId="88" fillId="75" borderId="1" xfId="3" applyNumberFormat="1" applyFont="1" applyFill="1" applyBorder="1" applyAlignment="1">
      <alignment horizontal="center" vertical="top"/>
    </xf>
    <xf numFmtId="0" fontId="88" fillId="75" borderId="34" xfId="3" applyFont="1" applyFill="1" applyBorder="1" applyAlignment="1">
      <alignment horizontal="center" vertical="top" wrapText="1"/>
    </xf>
    <xf numFmtId="188" fontId="88" fillId="75" borderId="1" xfId="59744" applyNumberFormat="1" applyFont="1" applyFill="1" applyBorder="1" applyAlignment="1">
      <alignment horizontal="center" vertical="top" wrapText="1"/>
    </xf>
    <xf numFmtId="0" fontId="88" fillId="75" borderId="1" xfId="60343" applyFont="1" applyFill="1" applyBorder="1" applyAlignment="1">
      <alignment horizontal="center" vertical="top"/>
    </xf>
    <xf numFmtId="0" fontId="88" fillId="75" borderId="1" xfId="60344" applyFont="1" applyFill="1" applyBorder="1" applyAlignment="1">
      <alignment vertical="top" wrapText="1"/>
    </xf>
    <xf numFmtId="0" fontId="88" fillId="75" borderId="1" xfId="0" applyNumberFormat="1" applyFont="1" applyFill="1" applyBorder="1" applyAlignment="1" applyProtection="1">
      <alignment horizontal="left" vertical="top" wrapText="1"/>
      <protection locked="0"/>
    </xf>
    <xf numFmtId="4" fontId="88" fillId="75" borderId="1" xfId="60335" applyNumberFormat="1" applyFont="1" applyFill="1" applyBorder="1" applyAlignment="1">
      <alignment horizontal="center" vertical="top" wrapText="1"/>
    </xf>
    <xf numFmtId="1" fontId="88" fillId="75" borderId="1" xfId="59049" applyNumberFormat="1" applyFont="1" applyFill="1" applyBorder="1" applyAlignment="1" applyProtection="1">
      <alignment horizontal="center" vertical="top" wrapText="1"/>
    </xf>
    <xf numFmtId="3" fontId="88" fillId="75" borderId="1" xfId="0" applyNumberFormat="1" applyFont="1" applyFill="1" applyBorder="1" applyAlignment="1" applyProtection="1">
      <alignment horizontal="center" vertical="top" wrapText="1"/>
    </xf>
    <xf numFmtId="0" fontId="88" fillId="75" borderId="1" xfId="0" applyFont="1" applyFill="1" applyBorder="1" applyAlignment="1" applyProtection="1">
      <alignment horizontal="center" vertical="top" wrapText="1"/>
      <protection locked="0"/>
    </xf>
    <xf numFmtId="0" fontId="88" fillId="75" borderId="1" xfId="0" applyFont="1" applyFill="1" applyBorder="1" applyAlignment="1" applyProtection="1">
      <alignment horizontal="left" vertical="top" wrapText="1"/>
      <protection locked="0"/>
    </xf>
    <xf numFmtId="43" fontId="88" fillId="75" borderId="1" xfId="60335" applyFont="1" applyFill="1" applyBorder="1" applyAlignment="1">
      <alignment horizontal="left" vertical="top"/>
    </xf>
    <xf numFmtId="14" fontId="88" fillId="75" borderId="1" xfId="0" applyNumberFormat="1" applyFont="1" applyFill="1" applyBorder="1" applyAlignment="1">
      <alignment horizontal="left" vertical="top"/>
    </xf>
    <xf numFmtId="3" fontId="88" fillId="75" borderId="1" xfId="60335" applyNumberFormat="1" applyFont="1" applyFill="1" applyBorder="1" applyAlignment="1">
      <alignment horizontal="center" vertical="top"/>
    </xf>
    <xf numFmtId="165" fontId="88" fillId="75" borderId="1" xfId="0" applyNumberFormat="1" applyFont="1" applyFill="1" applyBorder="1" applyAlignment="1">
      <alignment horizontal="left" vertical="top"/>
    </xf>
    <xf numFmtId="0" fontId="88" fillId="75" borderId="1" xfId="17" applyFont="1" applyFill="1" applyBorder="1" applyAlignment="1">
      <alignment horizontal="center" vertical="top" wrapText="1"/>
    </xf>
    <xf numFmtId="1" fontId="88" fillId="75" borderId="1" xfId="12810" applyNumberFormat="1" applyFont="1" applyFill="1" applyBorder="1" applyAlignment="1">
      <alignment horizontal="center" vertical="top" wrapText="1"/>
    </xf>
    <xf numFmtId="0" fontId="88" fillId="75" borderId="1" xfId="17" applyNumberFormat="1" applyFont="1" applyFill="1" applyBorder="1" applyAlignment="1">
      <alignment vertical="top" wrapText="1"/>
    </xf>
    <xf numFmtId="43" fontId="88" fillId="75" borderId="1" xfId="28" applyFont="1" applyFill="1" applyBorder="1" applyAlignment="1" applyProtection="1">
      <alignment horizontal="left" vertical="top" wrapText="1"/>
      <protection locked="0"/>
    </xf>
    <xf numFmtId="189" fontId="88" fillId="75" borderId="1" xfId="28" applyNumberFormat="1" applyFont="1" applyFill="1" applyBorder="1" applyAlignment="1" applyProtection="1">
      <alignment horizontal="left" vertical="top" wrapText="1"/>
      <protection locked="0"/>
    </xf>
    <xf numFmtId="190" fontId="88" fillId="75" borderId="1" xfId="17" applyNumberFormat="1" applyFont="1" applyFill="1" applyBorder="1" applyAlignment="1">
      <alignment horizontal="left" vertical="top" wrapText="1"/>
    </xf>
    <xf numFmtId="1" fontId="88" fillId="75" borderId="1" xfId="59049" applyNumberFormat="1" applyFont="1" applyFill="1" applyBorder="1" applyAlignment="1" applyProtection="1">
      <alignment horizontal="left" vertical="top" wrapText="1"/>
      <protection locked="0"/>
    </xf>
    <xf numFmtId="191" fontId="88" fillId="75" borderId="1" xfId="17" applyNumberFormat="1" applyFont="1" applyFill="1" applyBorder="1" applyAlignment="1">
      <alignment horizontal="left" vertical="top" wrapText="1"/>
    </xf>
    <xf numFmtId="0" fontId="88" fillId="75" borderId="1" xfId="17" applyNumberFormat="1" applyFont="1" applyFill="1" applyBorder="1" applyAlignment="1">
      <alignment horizontal="left" vertical="top" wrapText="1"/>
    </xf>
    <xf numFmtId="14" fontId="88" fillId="75" borderId="1" xfId="59049" applyNumberFormat="1" applyFont="1" applyFill="1" applyBorder="1" applyAlignment="1" applyProtection="1">
      <alignment horizontal="left" vertical="top" wrapText="1"/>
      <protection locked="0"/>
    </xf>
    <xf numFmtId="0" fontId="88" fillId="75" borderId="1" xfId="17" applyNumberFormat="1" applyFont="1" applyFill="1" applyBorder="1" applyAlignment="1">
      <alignment horizontal="center" vertical="top" wrapText="1"/>
    </xf>
    <xf numFmtId="190" fontId="88" fillId="75" borderId="1" xfId="17" applyNumberFormat="1" applyFont="1" applyFill="1" applyBorder="1" applyAlignment="1">
      <alignment horizontal="center" vertical="top" wrapText="1"/>
    </xf>
    <xf numFmtId="3" fontId="88" fillId="75" borderId="1" xfId="17" applyNumberFormat="1" applyFont="1" applyFill="1" applyBorder="1" applyAlignment="1">
      <alignment horizontal="center" vertical="top" wrapText="1"/>
    </xf>
    <xf numFmtId="0" fontId="88" fillId="75" borderId="1" xfId="17" applyFont="1" applyFill="1" applyBorder="1" applyAlignment="1">
      <alignment horizontal="left" vertical="top" wrapText="1"/>
    </xf>
    <xf numFmtId="165" fontId="88" fillId="75" borderId="1" xfId="17" applyNumberFormat="1" applyFont="1" applyFill="1" applyBorder="1" applyAlignment="1">
      <alignment horizontal="left" vertical="top" wrapText="1"/>
    </xf>
    <xf numFmtId="0" fontId="89" fillId="0" borderId="1" xfId="0" applyFont="1" applyBorder="1" applyAlignment="1">
      <alignment horizontal="center"/>
    </xf>
    <xf numFmtId="0" fontId="88" fillId="0" borderId="1" xfId="0" applyNumberFormat="1" applyFont="1" applyFill="1" applyBorder="1" applyAlignment="1">
      <alignment horizontal="center" vertical="center"/>
    </xf>
    <xf numFmtId="0" fontId="88" fillId="82" borderId="1" xfId="0" applyNumberFormat="1" applyFont="1" applyFill="1" applyBorder="1" applyAlignment="1">
      <alignment horizontal="center" vertical="top" wrapText="1"/>
    </xf>
    <xf numFmtId="14" fontId="88" fillId="82" borderId="1" xfId="0" applyNumberFormat="1" applyFont="1" applyFill="1" applyBorder="1" applyAlignment="1">
      <alignment horizontal="center" vertical="top"/>
    </xf>
    <xf numFmtId="0" fontId="116" fillId="75" borderId="1" xfId="0" applyFont="1" applyFill="1" applyBorder="1" applyAlignment="1">
      <alignment horizontal="center" vertical="top"/>
    </xf>
    <xf numFmtId="0" fontId="116" fillId="75" borderId="1" xfId="0" applyFont="1" applyFill="1" applyBorder="1" applyAlignment="1">
      <alignment horizontal="center" vertical="top" wrapText="1"/>
    </xf>
    <xf numFmtId="165" fontId="91" fillId="75" borderId="1" xfId="0" applyNumberFormat="1" applyFont="1" applyFill="1" applyBorder="1" applyAlignment="1">
      <alignment horizontal="center" vertical="top" wrapText="1"/>
    </xf>
    <xf numFmtId="0" fontId="91" fillId="75" borderId="1" xfId="0" applyFont="1" applyFill="1" applyBorder="1" applyAlignment="1">
      <alignment horizontal="center" vertical="top" wrapText="1"/>
    </xf>
    <xf numFmtId="0" fontId="91" fillId="75" borderId="1" xfId="0" applyNumberFormat="1" applyFont="1" applyFill="1" applyBorder="1" applyAlignment="1">
      <alignment horizontal="center" vertical="top" wrapText="1"/>
    </xf>
    <xf numFmtId="0" fontId="91" fillId="0" borderId="1" xfId="0" applyNumberFormat="1" applyFont="1" applyFill="1" applyBorder="1" applyAlignment="1">
      <alignment horizontal="center" vertical="top" wrapText="1"/>
    </xf>
    <xf numFmtId="0" fontId="116" fillId="75" borderId="1" xfId="0" applyFont="1" applyFill="1" applyBorder="1" applyAlignment="1">
      <alignment vertical="top" wrapText="1"/>
    </xf>
    <xf numFmtId="0" fontId="116" fillId="75" borderId="1" xfId="0" applyNumberFormat="1" applyFont="1" applyFill="1" applyBorder="1" applyAlignment="1">
      <alignment horizontal="left" vertical="top" wrapText="1"/>
    </xf>
    <xf numFmtId="0" fontId="116" fillId="75" borderId="1" xfId="0" applyNumberFormat="1" applyFont="1" applyFill="1" applyBorder="1" applyAlignment="1">
      <alignment vertical="top" wrapText="1"/>
    </xf>
    <xf numFmtId="49" fontId="116" fillId="75" borderId="1" xfId="0" applyNumberFormat="1" applyFont="1" applyFill="1" applyBorder="1" applyAlignment="1">
      <alignment horizontal="center" vertical="top" wrapText="1"/>
    </xf>
    <xf numFmtId="1" fontId="116" fillId="75" borderId="1" xfId="0" applyNumberFormat="1" applyFont="1" applyFill="1" applyBorder="1" applyAlignment="1">
      <alignment vertical="top" wrapText="1"/>
    </xf>
    <xf numFmtId="4" fontId="116" fillId="75" borderId="1" xfId="0" applyNumberFormat="1" applyFont="1" applyFill="1" applyBorder="1" applyAlignment="1">
      <alignment horizontal="center" vertical="top" wrapText="1"/>
    </xf>
    <xf numFmtId="4" fontId="116" fillId="75" borderId="1" xfId="0" applyNumberFormat="1" applyFont="1" applyFill="1" applyBorder="1" applyAlignment="1">
      <alignment horizontal="center" vertical="top"/>
    </xf>
    <xf numFmtId="0" fontId="116" fillId="75" borderId="1" xfId="0" applyNumberFormat="1" applyFont="1" applyFill="1" applyBorder="1" applyAlignment="1">
      <alignment horizontal="center" vertical="top" wrapText="1"/>
    </xf>
    <xf numFmtId="14" fontId="116" fillId="75" borderId="1" xfId="0" applyNumberFormat="1" applyFont="1" applyFill="1" applyBorder="1" applyAlignment="1">
      <alignment horizontal="center" vertical="top"/>
    </xf>
    <xf numFmtId="1" fontId="116" fillId="75" borderId="1" xfId="0" applyNumberFormat="1" applyFont="1" applyFill="1" applyBorder="1" applyAlignment="1">
      <alignment horizontal="center" vertical="top" wrapText="1"/>
    </xf>
    <xf numFmtId="14" fontId="116" fillId="75" borderId="1" xfId="0" applyNumberFormat="1" applyFont="1" applyFill="1" applyBorder="1" applyAlignment="1">
      <alignment horizontal="center" vertical="top" wrapText="1"/>
    </xf>
    <xf numFmtId="3" fontId="116" fillId="75" borderId="1" xfId="0" applyNumberFormat="1" applyFont="1" applyFill="1" applyBorder="1" applyAlignment="1">
      <alignment horizontal="center" vertical="top" wrapText="1"/>
    </xf>
    <xf numFmtId="0" fontId="116" fillId="75" borderId="1" xfId="0" applyFont="1" applyFill="1" applyBorder="1" applyAlignment="1">
      <alignment horizontal="left" vertical="top" wrapText="1"/>
    </xf>
    <xf numFmtId="165" fontId="116" fillId="75" borderId="1" xfId="0" applyNumberFormat="1" applyFont="1" applyFill="1" applyBorder="1" applyAlignment="1">
      <alignment horizontal="center" vertical="top"/>
    </xf>
    <xf numFmtId="4" fontId="116" fillId="75" borderId="1" xfId="12809" applyNumberFormat="1" applyFont="1" applyFill="1" applyBorder="1" applyAlignment="1">
      <alignment horizontal="center" vertical="top" wrapText="1"/>
    </xf>
    <xf numFmtId="3" fontId="112" fillId="75" borderId="34" xfId="0" applyNumberFormat="1" applyFont="1" applyFill="1" applyBorder="1" applyAlignment="1">
      <alignment horizontal="center" vertical="top" wrapText="1"/>
    </xf>
    <xf numFmtId="0" fontId="112" fillId="80" borderId="1" xfId="0" applyNumberFormat="1" applyFont="1" applyFill="1" applyBorder="1" applyAlignment="1">
      <alignment horizontal="center" vertical="top" wrapText="1"/>
    </xf>
    <xf numFmtId="4" fontId="117" fillId="75" borderId="0" xfId="0" applyNumberFormat="1" applyFont="1" applyFill="1" applyAlignment="1">
      <alignment vertical="top"/>
    </xf>
    <xf numFmtId="0" fontId="117" fillId="75" borderId="0" xfId="0" applyFont="1" applyFill="1" applyAlignment="1">
      <alignment vertical="top"/>
    </xf>
    <xf numFmtId="43" fontId="116" fillId="75" borderId="1" xfId="60335" applyFont="1" applyFill="1" applyBorder="1" applyAlignment="1">
      <alignment horizontal="center" vertical="top" wrapText="1"/>
    </xf>
    <xf numFmtId="49" fontId="116" fillId="75" borderId="1" xfId="0" applyNumberFormat="1" applyFont="1" applyFill="1" applyBorder="1" applyAlignment="1">
      <alignment horizontal="left" vertical="top" wrapText="1"/>
    </xf>
    <xf numFmtId="165" fontId="116" fillId="75" borderId="1" xfId="0" applyNumberFormat="1" applyFont="1" applyFill="1" applyBorder="1" applyAlignment="1">
      <alignment horizontal="center" vertical="top" wrapText="1"/>
    </xf>
    <xf numFmtId="3" fontId="112" fillId="0" borderId="34" xfId="0" applyNumberFormat="1" applyFont="1" applyFill="1" applyBorder="1" applyAlignment="1">
      <alignment horizontal="center" vertical="top" wrapText="1"/>
    </xf>
    <xf numFmtId="0" fontId="112" fillId="80" borderId="1" xfId="0" applyFont="1" applyFill="1" applyBorder="1" applyAlignment="1">
      <alignment horizontal="center" vertical="top" wrapText="1"/>
    </xf>
    <xf numFmtId="0" fontId="116" fillId="75" borderId="1" xfId="3" applyFont="1" applyFill="1" applyBorder="1" applyAlignment="1">
      <alignment horizontal="center" vertical="top" wrapText="1"/>
    </xf>
    <xf numFmtId="0" fontId="91" fillId="75" borderId="1" xfId="3" applyFont="1" applyFill="1" applyBorder="1" applyAlignment="1">
      <alignment horizontal="center" vertical="top" wrapText="1"/>
    </xf>
    <xf numFmtId="0" fontId="91" fillId="75" borderId="1" xfId="3" applyFont="1" applyFill="1" applyBorder="1" applyAlignment="1">
      <alignment horizontal="center" vertical="top"/>
    </xf>
    <xf numFmtId="0" fontId="116" fillId="75" borderId="1" xfId="3" applyFont="1" applyFill="1" applyBorder="1" applyAlignment="1">
      <alignment vertical="top" wrapText="1"/>
    </xf>
    <xf numFmtId="4" fontId="116" fillId="75" borderId="1" xfId="3" applyNumberFormat="1" applyFont="1" applyFill="1" applyBorder="1" applyAlignment="1">
      <alignment horizontal="center" vertical="top"/>
    </xf>
    <xf numFmtId="0" fontId="116" fillId="75" borderId="1" xfId="3" applyFont="1" applyFill="1" applyBorder="1" applyAlignment="1">
      <alignment horizontal="center" vertical="top"/>
    </xf>
    <xf numFmtId="14" fontId="116" fillId="75" borderId="1" xfId="3" applyNumberFormat="1" applyFont="1" applyFill="1" applyBorder="1" applyAlignment="1">
      <alignment horizontal="center" vertical="top"/>
    </xf>
    <xf numFmtId="3" fontId="116" fillId="75" borderId="1" xfId="3" applyNumberFormat="1" applyFont="1" applyFill="1" applyBorder="1" applyAlignment="1">
      <alignment horizontal="center" vertical="top"/>
    </xf>
    <xf numFmtId="188" fontId="116" fillId="75" borderId="1" xfId="3" applyNumberFormat="1" applyFont="1" applyFill="1" applyBorder="1" applyAlignment="1">
      <alignment vertical="top" wrapText="1"/>
    </xf>
    <xf numFmtId="165" fontId="116" fillId="75" borderId="1" xfId="3" applyNumberFormat="1" applyFont="1" applyFill="1" applyBorder="1" applyAlignment="1">
      <alignment horizontal="center" vertical="top"/>
    </xf>
    <xf numFmtId="3" fontId="112" fillId="75" borderId="34" xfId="3" applyNumberFormat="1" applyFont="1" applyFill="1" applyBorder="1" applyAlignment="1">
      <alignment horizontal="center" vertical="top"/>
    </xf>
    <xf numFmtId="4" fontId="117" fillId="75" borderId="0" xfId="3" applyNumberFormat="1" applyFont="1" applyFill="1" applyAlignment="1">
      <alignment vertical="top"/>
    </xf>
    <xf numFmtId="0" fontId="117" fillId="75" borderId="0" xfId="3" applyFont="1" applyFill="1" applyAlignment="1">
      <alignment vertical="top"/>
    </xf>
    <xf numFmtId="0" fontId="91" fillId="75" borderId="1" xfId="0" applyFont="1" applyFill="1" applyBorder="1" applyAlignment="1">
      <alignment horizontal="center" vertical="top"/>
    </xf>
    <xf numFmtId="43" fontId="116" fillId="75" borderId="1" xfId="60335" applyFont="1" applyFill="1" applyBorder="1" applyAlignment="1">
      <alignment horizontal="left" vertical="top"/>
    </xf>
    <xf numFmtId="0" fontId="116" fillId="75" borderId="1" xfId="0" applyFont="1" applyFill="1" applyBorder="1" applyAlignment="1">
      <alignment horizontal="left" vertical="top"/>
    </xf>
    <xf numFmtId="14" fontId="116" fillId="75" borderId="1" xfId="0" applyNumberFormat="1" applyFont="1" applyFill="1" applyBorder="1" applyAlignment="1">
      <alignment horizontal="left" vertical="top"/>
    </xf>
    <xf numFmtId="3" fontId="116" fillId="75" borderId="1" xfId="60335" applyNumberFormat="1" applyFont="1" applyFill="1" applyBorder="1" applyAlignment="1">
      <alignment horizontal="center" vertical="top"/>
    </xf>
    <xf numFmtId="165" fontId="116" fillId="75" borderId="1" xfId="0" applyNumberFormat="1" applyFont="1" applyFill="1" applyBorder="1" applyAlignment="1">
      <alignment horizontal="left" vertical="top"/>
    </xf>
    <xf numFmtId="3" fontId="112" fillId="0" borderId="34" xfId="60335" applyNumberFormat="1" applyFont="1" applyFill="1" applyBorder="1" applyAlignment="1">
      <alignment horizontal="center" vertical="top"/>
    </xf>
    <xf numFmtId="0" fontId="117" fillId="75" borderId="0" xfId="0" applyFont="1" applyFill="1" applyAlignment="1">
      <alignment horizontal="left" vertical="top"/>
    </xf>
    <xf numFmtId="0" fontId="99" fillId="79" borderId="1" xfId="25" applyFont="1" applyFill="1" applyBorder="1" applyAlignment="1" applyProtection="1">
      <alignment horizontal="center" vertical="center" wrapText="1"/>
    </xf>
    <xf numFmtId="0" fontId="97" fillId="75" borderId="0" xfId="14187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88" fillId="77" borderId="1" xfId="59049" applyNumberFormat="1" applyFont="1" applyFill="1" applyBorder="1" applyAlignment="1" applyProtection="1">
      <alignment horizontal="center" vertical="center" wrapText="1"/>
      <protection locked="0"/>
    </xf>
    <xf numFmtId="182" fontId="88" fillId="77" borderId="1" xfId="59049" applyNumberFormat="1" applyFont="1" applyFill="1" applyBorder="1" applyAlignment="1" applyProtection="1">
      <alignment horizontal="center" vertical="center" wrapText="1"/>
      <protection locked="0"/>
    </xf>
    <xf numFmtId="4" fontId="88" fillId="77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8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8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80" borderId="32" xfId="59049" applyNumberFormat="1" applyFont="1" applyFill="1" applyBorder="1" applyAlignment="1" applyProtection="1">
      <alignment horizontal="center" vertical="center" wrapText="1"/>
      <protection locked="0"/>
    </xf>
    <xf numFmtId="49" fontId="93" fillId="77" borderId="1" xfId="59049" applyNumberFormat="1" applyFont="1" applyFill="1" applyBorder="1" applyAlignment="1" applyProtection="1">
      <alignment horizontal="center" vertical="center" wrapText="1"/>
      <protection locked="0"/>
    </xf>
    <xf numFmtId="49" fontId="88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88" fillId="76" borderId="31" xfId="59049" applyNumberFormat="1" applyFont="1" applyFill="1" applyBorder="1" applyAlignment="1" applyProtection="1">
      <alignment horizontal="center" vertical="center" wrapText="1"/>
      <protection locked="0"/>
    </xf>
    <xf numFmtId="49" fontId="88" fillId="76" borderId="33" xfId="59049" applyNumberFormat="1" applyFont="1" applyFill="1" applyBorder="1" applyAlignment="1" applyProtection="1">
      <alignment horizontal="center" vertical="center" wrapText="1"/>
      <protection locked="0"/>
    </xf>
    <xf numFmtId="49" fontId="88" fillId="76" borderId="32" xfId="59049" applyNumberFormat="1" applyFont="1" applyFill="1" applyBorder="1" applyAlignment="1" applyProtection="1">
      <alignment horizontal="center" vertical="center" wrapText="1"/>
      <protection locked="0"/>
    </xf>
    <xf numFmtId="165" fontId="88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91" fillId="76" borderId="33" xfId="59049" applyNumberFormat="1" applyFont="1" applyFill="1" applyBorder="1" applyAlignment="1" applyProtection="1">
      <alignment horizontal="center" vertical="center" wrapText="1"/>
      <protection locked="0"/>
    </xf>
    <xf numFmtId="49" fontId="91" fillId="76" borderId="32" xfId="59049" applyNumberFormat="1" applyFont="1" applyFill="1" applyBorder="1" applyAlignment="1" applyProtection="1">
      <alignment horizontal="center" vertical="center" wrapText="1"/>
      <protection locked="0"/>
    </xf>
    <xf numFmtId="49" fontId="88" fillId="76" borderId="34" xfId="0" applyNumberFormat="1" applyFont="1" applyFill="1" applyBorder="1" applyAlignment="1" applyProtection="1">
      <alignment horizontal="center" vertical="center" wrapText="1"/>
      <protection locked="0"/>
    </xf>
    <xf numFmtId="49" fontId="88" fillId="76" borderId="35" xfId="0" applyNumberFormat="1" applyFont="1" applyFill="1" applyBorder="1" applyAlignment="1" applyProtection="1">
      <alignment horizontal="center" vertical="center" wrapText="1"/>
      <protection locked="0"/>
    </xf>
    <xf numFmtId="49" fontId="88" fillId="76" borderId="36" xfId="0" applyNumberFormat="1" applyFont="1" applyFill="1" applyBorder="1" applyAlignment="1" applyProtection="1">
      <alignment horizontal="center" vertical="center" wrapText="1"/>
      <protection locked="0"/>
    </xf>
    <xf numFmtId="184" fontId="88" fillId="76" borderId="31" xfId="0" applyNumberFormat="1" applyFont="1" applyFill="1" applyBorder="1" applyAlignment="1" applyProtection="1">
      <alignment horizontal="center" vertical="center" wrapText="1"/>
      <protection locked="0"/>
    </xf>
    <xf numFmtId="184" fontId="88" fillId="76" borderId="32" xfId="0" applyNumberFormat="1" applyFont="1" applyFill="1" applyBorder="1" applyAlignment="1" applyProtection="1">
      <alignment horizontal="center" vertical="center" wrapText="1"/>
      <protection locked="0"/>
    </xf>
    <xf numFmtId="3" fontId="88" fillId="76" borderId="31" xfId="0" applyNumberFormat="1" applyFont="1" applyFill="1" applyBorder="1" applyAlignment="1" applyProtection="1">
      <alignment horizontal="center" vertical="center" wrapText="1"/>
      <protection locked="0"/>
    </xf>
    <xf numFmtId="3" fontId="88" fillId="76" borderId="32" xfId="0" applyNumberFormat="1" applyFont="1" applyFill="1" applyBorder="1" applyAlignment="1" applyProtection="1">
      <alignment horizontal="center" vertical="center" wrapText="1"/>
      <protection locked="0"/>
    </xf>
    <xf numFmtId="184" fontId="88" fillId="76" borderId="31" xfId="28" applyNumberFormat="1" applyFont="1" applyFill="1" applyBorder="1" applyAlignment="1" applyProtection="1">
      <alignment horizontal="center" vertical="center" wrapText="1"/>
      <protection locked="0"/>
    </xf>
    <xf numFmtId="184" fontId="88" fillId="76" borderId="32" xfId="28" applyNumberFormat="1" applyFont="1" applyFill="1" applyBorder="1" applyAlignment="1" applyProtection="1">
      <alignment horizontal="center" vertical="center" wrapText="1"/>
      <protection locked="0"/>
    </xf>
    <xf numFmtId="0" fontId="88" fillId="76" borderId="34" xfId="0" applyFont="1" applyFill="1" applyBorder="1" applyAlignment="1" applyProtection="1">
      <alignment horizontal="center" vertical="center" wrapText="1"/>
      <protection locked="0"/>
    </xf>
    <xf numFmtId="0" fontId="88" fillId="76" borderId="35" xfId="0" applyFont="1" applyFill="1" applyBorder="1" applyAlignment="1" applyProtection="1">
      <alignment horizontal="center" vertical="center" wrapText="1"/>
      <protection locked="0"/>
    </xf>
    <xf numFmtId="0" fontId="88" fillId="76" borderId="36" xfId="0" applyFont="1" applyFill="1" applyBorder="1" applyAlignment="1" applyProtection="1">
      <alignment horizontal="center" vertical="center" wrapText="1"/>
      <protection locked="0"/>
    </xf>
    <xf numFmtId="4" fontId="88" fillId="76" borderId="1" xfId="59049" applyNumberFormat="1" applyFont="1" applyFill="1" applyBorder="1" applyAlignment="1" applyProtection="1">
      <alignment horizontal="center" vertical="center" wrapText="1"/>
      <protection locked="0"/>
    </xf>
    <xf numFmtId="182" fontId="88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93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3" fillId="76" borderId="1" xfId="59049" applyNumberFormat="1" applyFont="1" applyFill="1" applyBorder="1" applyAlignment="1" applyProtection="1">
      <alignment horizontal="center" vertical="center" wrapText="1"/>
      <protection locked="0"/>
    </xf>
    <xf numFmtId="49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09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09" fillId="0" borderId="34" xfId="59049" applyNumberFormat="1" applyFont="1" applyFill="1" applyBorder="1" applyAlignment="1" applyProtection="1">
      <alignment horizontal="center" vertical="center" wrapText="1"/>
      <protection locked="0"/>
    </xf>
    <xf numFmtId="184" fontId="88" fillId="0" borderId="1" xfId="28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 applyProtection="1">
      <alignment horizontal="center" vertical="center" wrapText="1"/>
      <protection locked="0"/>
    </xf>
    <xf numFmtId="0" fontId="92" fillId="0" borderId="1" xfId="0" applyFont="1" applyBorder="1" applyAlignment="1">
      <alignment horizontal="center" vertical="center" wrapText="1"/>
    </xf>
    <xf numFmtId="184" fontId="8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3" fontId="8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1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88" fillId="78" borderId="1" xfId="59049" applyNumberFormat="1" applyFont="1" applyFill="1" applyBorder="1" applyAlignment="1" applyProtection="1">
      <alignment horizontal="center" vertical="center" wrapText="1"/>
      <protection locked="0"/>
    </xf>
    <xf numFmtId="49" fontId="108" fillId="80" borderId="1" xfId="59049" applyNumberFormat="1" applyFont="1" applyFill="1" applyBorder="1" applyAlignment="1" applyProtection="1">
      <alignment horizontal="center" vertical="center" wrapText="1"/>
      <protection locked="0"/>
    </xf>
  </cellXfs>
  <cellStyles count="60346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3 20 3" xfId="60338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4 3" xfId="60313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2 5" xfId="60314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3 9" xfId="60315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 4" xfId="60316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 4" xfId="60317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49" xfId="60318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15" xfId="60319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10" xfId="60320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 98" xfId="60321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4 4" xfId="60322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75" xfId="60311"/>
    <cellStyle name="Обычный 277" xfId="60344"/>
    <cellStyle name="Обычный 278" xfId="60343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 3" xfId="60323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39" xfId="60324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39" xfId="6032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22" xfId="60345"/>
    <cellStyle name="Обычный 3 4 2 3" xfId="45117"/>
    <cellStyle name="Обычный 3 4 2 3 10" xfId="60326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38" xfId="60327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54" xfId="60342"/>
    <cellStyle name="Обычный 3 4 55" xfId="60341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47" xfId="60328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31" xfId="60329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12" xfId="60330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BPnov (1)" xfId="60312"/>
    <cellStyle name="Обычный_Исполнительный аппарат МРСК Центра и Приволжья" xfId="59049"/>
    <cellStyle name="Обычный_Лист1" xfId="60337"/>
    <cellStyle name="Обычный_МКС" xfId="60339"/>
    <cellStyle name="Обычный_МКС 2 2" xfId="60340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" xfId="60336" builtinId="5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18" xfId="60331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58" xfId="60332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" xfId="60335" builtinId="3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 2" xfId="60333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41" xfId="60334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FFFFCC"/>
      <color rgb="FF8DB4E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68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guid="{342077E2-140D-4500-B68E-4F7F845A2126}" diskRevisions="1" revisionId="25419" version="4">
  <header guid="{342077E2-140D-4500-B68E-4F7F845A2126}" dateTime="2015-12-25T19:39:15" maxSheetId="6" userName="Гребенюк В.И." r:id="rId68" minRId="25409" maxRId="25412">
    <sheetIdMap count="5">
      <sheetId val="1"/>
      <sheetId val="2"/>
      <sheetId val="3"/>
      <sheetId val="4"/>
      <sheetId val="5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409" sId="3" ref="A70:XFD70" action="deleteRow">
    <undo index="0" exp="area" ref3D="1" dr="$Y$1:$AA$1048576" dn="Z_3792B725_69C0_48E2_A18B_1F4E7385BF7C_.wvu.Cols" sId="3"/>
    <undo index="0" exp="area" ref3D="1" dr="$Y$1:$AA$1048576" dn="Z_3149F25E_C303_4B60_BA7C_E1DCD8AD37EA_.wvu.Cols" sId="3"/>
    <rfmt sheetId="3" xfDxf="1" sqref="A70:XFD70" start="0" length="0">
      <dxf>
        <font>
          <sz val="8"/>
        </font>
        <alignment horizontal="center" vertical="top" readingOrder="0"/>
      </dxf>
    </rfmt>
    <rcc rId="0" sId="3" dxf="1">
      <nc r="A70">
        <v>8</v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0" t="inlineStr">
        <is>
          <t>038-0000669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70" t="inlineStr">
        <is>
          <t>ПАО "МОЭСК"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70" t="inlineStr">
        <is>
          <t>ВКС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70" t="inlineStr">
        <is>
          <t>70.20.2</t>
        </is>
      </nc>
      <ndxf>
        <font>
          <sz val="8"/>
          <color auto="1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70" t="inlineStr">
        <is>
          <t>68.20.12.000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G70">
        <v>38669</v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H70" t="inlineStr">
        <is>
          <t>Аренда нежилого помещения (ул. Плющиха д.42)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I70" t="inlineStr">
        <is>
          <t>0201051101</t>
        </is>
      </nc>
      <ndxf>
        <font>
          <sz val="8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J70">
        <v>1015.457</v>
      </nc>
      <n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K70">
        <f>J70*1.18</f>
      </nc>
      <n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L70" t="inlineStr">
        <is>
          <t>Закупка у единственного поставщика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>
      <nc r="M70" t="inlineStr">
        <is>
          <t>Департамент имущества г. Москвы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N70" t="inlineStr">
        <is>
          <t>Услуги по аренде нежилого помещения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O70" t="inlineStr">
        <is>
          <t>В соответствии с договором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P70" t="inlineStr">
        <is>
          <t>055</t>
        </is>
      </nc>
      <ndxf>
        <font>
          <sz val="8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Q70" t="inlineStr">
        <is>
          <t>м2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R70">
        <v>1</v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S70">
        <v>45</v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T70" t="inlineStr">
        <is>
          <t>Москва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U70">
        <v>42370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V70">
        <v>42370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W70">
        <v>42735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X70" start="0" length="0">
      <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Y70" t="inlineStr">
        <is>
          <t>ВКС
(Лямов Евгений Юрьевич) ((0-052) 24-44)</t>
        </is>
      </nc>
      <ndxf>
        <font>
          <sz val="8"/>
          <name val="Times New Roman"/>
          <scheme val="none"/>
        </font>
        <fill>
          <patternFill patternType="solid">
            <bgColor theme="0" tint="-0.149998474074526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Z70" t="inlineStr">
        <is>
          <t>70.20.2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AA70">
        <v>7010020</v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10" sId="3" ref="A104:XFD104" action="deleteRow">
    <undo index="0" exp="area" ref3D="1" dr="$Y$1:$AA$1048576" dn="Z_3792B725_69C0_48E2_A18B_1F4E7385BF7C_.wvu.Cols" sId="3"/>
    <undo index="0" exp="area" ref3D="1" dr="$Y$1:$AA$1048576" dn="Z_3149F25E_C303_4B60_BA7C_E1DCD8AD37EA_.wvu.Cols" sId="3"/>
    <rfmt sheetId="3" xfDxf="1" sqref="A104:XFD104" start="0" length="0">
      <dxf>
        <font>
          <sz val="8"/>
        </font>
        <alignment vertical="top" readingOrder="0"/>
      </dxf>
    </rfmt>
    <rcc rId="0" sId="3" dxf="1">
      <nc r="A104">
        <v>8</v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4" t="inlineStr">
        <is>
          <t>086-0000164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104" t="inlineStr">
        <is>
          <t>ПАО "МОЭСК"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104" t="inlineStr">
        <is>
          <t>ЭУ/ЛиМТО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>
      <nc r="E104" t="inlineStr">
        <is>
          <t>70.20.2</t>
        </is>
      </nc>
      <ndxf>
        <font>
          <sz val="8"/>
          <color auto="1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04" t="inlineStr">
        <is>
          <t>61.90.10.190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G104">
        <v>860164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H104" t="inlineStr">
        <is>
          <t>Аренда нежилого помещения г.Троицк, Лесная, 4Б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I104">
        <v>201051101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J104">
        <v>989.9</v>
      </nc>
      <n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4">
      <nc r="K104">
        <v>989.9</v>
      </nc>
      <n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L104" t="inlineStr">
        <is>
          <t>Закупка у единственного поставщика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M104" t="inlineStr">
        <is>
          <t>Запуниди Александр Самуилович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N104" t="inlineStr">
        <is>
          <t>Услуги по аренде нежилого помещения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>
      <nc r="O104" t="inlineStr">
        <is>
          <t>В соответствии с договором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P104" t="inlineStr">
        <is>
          <t>055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Q104" t="inlineStr">
        <is>
          <t>м2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R104">
        <v>75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S104">
        <v>46775000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T104" t="inlineStr">
        <is>
          <t>Московская область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19">
      <nc r="U104">
        <v>42705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V104">
        <v>42705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W104">
        <v>43039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X104" start="0" length="0">
      <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Y104" t="inlineStr">
        <is>
          <t>Энергоучёт
Золотухин Максим Сергеевич  8(499)725-75-98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Z104" t="inlineStr">
        <is>
          <t>70.20.2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AA104">
        <v>6420090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rc>
  <rrc rId="25411" sId="3" ref="A103:XFD103" action="deleteRow">
    <undo index="0" exp="area" ref3D="1" dr="$Y$1:$AA$1048576" dn="Z_3792B725_69C0_48E2_A18B_1F4E7385BF7C_.wvu.Cols" sId="3"/>
    <undo index="0" exp="area" ref3D="1" dr="$Y$1:$AA$1048576" dn="Z_3149F25E_C303_4B60_BA7C_E1DCD8AD37EA_.wvu.Cols" sId="3"/>
    <rfmt sheetId="3" xfDxf="1" sqref="A103:XFD103" start="0" length="0">
      <dxf>
        <font>
          <sz val="8"/>
        </font>
        <alignment vertical="top" readingOrder="0"/>
      </dxf>
    </rfmt>
    <rcc rId="0" sId="3" dxf="1">
      <nc r="A103">
        <v>8</v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03" t="inlineStr">
        <is>
          <t>086-0000162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103" t="inlineStr">
        <is>
          <t>ПАО "МОЭСК"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103" t="inlineStr">
        <is>
          <t>ЭУ/ЛиМТО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>
      <nc r="E103" t="inlineStr">
        <is>
          <t>70.20.2</t>
        </is>
      </nc>
      <ndxf>
        <font>
          <sz val="8"/>
          <color auto="1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03" t="inlineStr">
        <is>
          <t>61.90.10.190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G103">
        <v>860162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H103" t="inlineStr">
        <is>
          <t>Аренда нежилого помещения г.Троицк, .Лесная, 4Б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I103">
        <v>201051101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J103">
        <v>1384.152</v>
      </nc>
      <n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4">
      <nc r="K103">
        <v>1384.152</v>
      </nc>
      <n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L103" t="inlineStr">
        <is>
          <t>Закупка у единственного поставщика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M103" t="inlineStr">
        <is>
          <t>Сухов Игорь Васильевич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N103" t="inlineStr">
        <is>
          <t>Услуги по аренде нежилого помещения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>
      <nc r="O103" t="inlineStr">
        <is>
          <t>В соответствии с договором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P103" t="inlineStr">
        <is>
          <t>055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Q103" t="inlineStr">
        <is>
          <t>м2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R103">
        <v>98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S103">
        <v>46775000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T103" t="inlineStr">
        <is>
          <t>Московская область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19">
      <nc r="U103">
        <v>42370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V103">
        <v>42370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W103">
        <v>42704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X103" start="0" length="0">
      <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Y103" t="inlineStr">
        <is>
          <t>Энергоучёт
Золотухин Максим Сергеевич  8(499)725-75-98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Z103" t="inlineStr">
        <is>
          <t>70.20.2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AA103">
        <v>6420090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rc>
  <rrc rId="25412" sId="3" ref="A171:XFD171" action="deleteRow">
    <undo index="0" exp="area" ref3D="1" dr="$Y$1:$AA$1048576" dn="Z_3792B725_69C0_48E2_A18B_1F4E7385BF7C_.wvu.Cols" sId="3"/>
    <undo index="0" exp="area" ref3D="1" dr="$Y$1:$AA$1048576" dn="Z_3149F25E_C303_4B60_BA7C_E1DCD8AD37EA_.wvu.Cols" sId="3"/>
    <rfmt sheetId="3" xfDxf="1" sqref="A171:XFD171" start="0" length="0">
      <dxf>
        <font>
          <sz val="8"/>
        </font>
        <alignment vertical="top" readingOrder="0"/>
      </dxf>
    </rfmt>
    <rcc rId="0" sId="3" dxf="1">
      <nc r="A171">
        <v>8</v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71" t="inlineStr">
        <is>
          <t>062-0008892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171" t="inlineStr">
        <is>
          <t>ПАО "МОЭСК"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171" t="inlineStr">
        <is>
          <t>ИА/УИО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>
      <nc r="E171" t="inlineStr">
        <is>
          <t>70.20.2</t>
        </is>
      </nc>
      <ndxf>
        <font>
          <sz val="8"/>
          <color auto="1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F171" t="inlineStr">
        <is>
          <t>68.20.12.000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G171">
        <v>628892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H171" t="inlineStr">
        <is>
          <t>Аренда нежилых помещений (Москва, Ул.А.Солженицына., д.7)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I171">
        <v>201051101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J171">
        <v>51758.05</v>
      </nc>
      <n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>
      <nc r="K171">
        <f>J171*1.18</f>
      </nc>
      <ndxf>
        <font>
          <sz val="8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L171" t="inlineStr">
        <is>
          <t>Закупка у единственного поставщика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M171" t="inlineStr">
        <is>
          <t xml:space="preserve">ООО "Орс-капитал" 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N171" t="inlineStr">
        <is>
          <t>Аренда нежилых помещений (Москва, Ул.А.Солженицына., д.7)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>
      <nc r="O171" t="inlineStr">
        <is>
          <t>В соответствии с договором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P171">
        <v>55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Q171" t="inlineStr">
        <is>
          <t>кв.м.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R171">
        <v>2424.8000000000002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 numFmtId="4">
      <nc r="S171">
        <v>45260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s="1" dxf="1">
      <nc r="T171" t="inlineStr">
        <is>
          <t>МОСКВА</t>
        </is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3" dxf="1" numFmtId="19">
      <nc r="U171">
        <v>42654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V171">
        <v>42654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19">
      <nc r="W171">
        <v>42988</v>
      </nc>
      <ndxf>
        <font>
          <sz val="8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X171" start="0" length="0">
      <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>
      <nc r="Y171" t="inlineStr">
        <is>
          <t>ИА
Луганская Елена Николаевна (41-98)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Z171" t="inlineStr">
        <is>
          <t>70.20.2</t>
        </is>
      </nc>
      <ndxf>
        <font>
          <sz val="8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AA171">
        <v>7010020</v>
      </nc>
      <ndxf>
        <font>
          <sz val="8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</rrc>
  <rdn rId="0" localSheetId="3" customView="1" name="Z_91206890_AB9E_4AE6_88CA_33FA41DB3989_.wvu.Cols" hidden="1" oldHidden="1">
    <formula>'Условно-постоянные закупки    '!$Y:$AA</formula>
  </rdn>
  <rdn rId="0" localSheetId="3" customView="1" name="Z_91206890_AB9E_4AE6_88CA_33FA41DB3989_.wvu.FilterData" hidden="1" oldHidden="1">
    <formula>'Условно-постоянные закупки    '!$A$5:$Y$182</formula>
  </rdn>
  <rdn rId="0" localSheetId="4" customView="1" name="Z_91206890_AB9E_4AE6_88CA_33FA41DB3989_.wvu.Cols" hidden="1" oldHidden="1">
    <formula>'Лоты по операционной деят-сти'!$BE:$BF</formula>
  </rdn>
  <rdn rId="0" localSheetId="4" customView="1" name="Z_91206890_AB9E_4AE6_88CA_33FA41DB3989_.wvu.FilterData" hidden="1" oldHidden="1">
    <formula>'Лоты по операционной деят-сти'!$A$5:$BD$529</formula>
  </rdn>
  <rdn rId="0" localSheetId="5" customView="1" name="Z_91206890_AB9E_4AE6_88CA_33FA41DB3989_.wvu.Rows" hidden="1" oldHidden="1">
    <formula>'Лоты по инвестицонной деят-сти'!$4:$6</formula>
  </rdn>
  <rdn rId="0" localSheetId="5" customView="1" name="Z_91206890_AB9E_4AE6_88CA_33FA41DB3989_.wvu.Cols" hidden="1" oldHidden="1">
    <formula>'Лоты по инвестицонной деят-сти'!$BD:$BE</formula>
  </rdn>
  <rdn rId="0" localSheetId="5" customView="1" name="Z_91206890_AB9E_4AE6_88CA_33FA41DB3989_.wvu.FilterData" hidden="1" oldHidden="1">
    <formula>'Лоты по инвестицонной деят-сти'!$A$12:$BD$435</formula>
  </rdn>
  <rcv guid="{91206890-AB9E-4AE6-88CA-33FA41DB398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42077E2-140D-4500-B68E-4F7F845A2126}" name="Гребенюк В.И." id="-1882236603" dateTime="2015-12-25T19:34:5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206890-AB9E-4AE6-88CA-33FA41DB3989}" state="hidden">
      <selection activeCell="A2" sqref="A2"/>
      <pageMargins left="0.7" right="0.7" top="0.75" bottom="0.75" header="0.3" footer="0.3"/>
      <pageSetup paperSize="9" orientation="portrait" r:id="rId1"/>
    </customSheetView>
    <customSheetView guid="{3792B725-69C0-48E2-A18B-1F4E7385BF7C}" state="hidden">
      <selection activeCell="A2" sqref="A2"/>
      <pageMargins left="0.7" right="0.7" top="0.75" bottom="0.75" header="0.3" footer="0.3"/>
      <pageSetup paperSize="9" orientation="portrait" r:id="rId2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3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4"/>
    </customSheetView>
    <customSheetView guid="{0665383F-517F-4531-85E8-11311FD6FB0A}" state="hidden">
      <selection activeCell="A2" sqref="A2"/>
      <pageMargins left="0.7" right="0.7" top="0.75" bottom="0.75" header="0.3" footer="0.3"/>
      <pageSetup paperSize="9" orientation="portrait" verticalDpi="0" r:id="rId5"/>
    </customSheetView>
    <customSheetView guid="{3149F25E-C303-4B60-BA7C-E1DCD8AD37EA}" showPageBreaks="1" state="hidden">
      <selection activeCell="A2" sqref="A2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16" zoomScale="160" zoomScaleNormal="160" workbookViewId="0">
      <selection activeCell="C24" sqref="C24:C31"/>
    </sheetView>
  </sheetViews>
  <sheetFormatPr defaultColWidth="8.85546875" defaultRowHeight="12.75"/>
  <cols>
    <col min="1" max="1" width="4.42578125" style="36" customWidth="1"/>
    <col min="2" max="2" width="28.140625" style="36" customWidth="1"/>
    <col min="3" max="3" width="11.85546875" style="36" customWidth="1"/>
    <col min="4" max="6" width="14" style="36" customWidth="1"/>
    <col min="7" max="241" width="8.85546875" style="36"/>
    <col min="242" max="242" width="4.42578125" style="36" customWidth="1"/>
    <col min="243" max="243" width="28.140625" style="36" customWidth="1"/>
    <col min="244" max="244" width="11.7109375" style="36" customWidth="1"/>
    <col min="245" max="245" width="11.85546875" style="36" customWidth="1"/>
    <col min="246" max="249" width="11" style="36" customWidth="1"/>
    <col min="250" max="250" width="12.7109375" style="36" customWidth="1"/>
    <col min="251" max="251" width="9.85546875" style="36" customWidth="1"/>
    <col min="252" max="252" width="14" style="36" customWidth="1"/>
    <col min="253" max="253" width="12" style="36" customWidth="1"/>
    <col min="254" max="254" width="11.7109375" style="36" customWidth="1"/>
    <col min="255" max="255" width="10.85546875" style="36" customWidth="1"/>
    <col min="256" max="257" width="11.42578125" style="36" customWidth="1"/>
    <col min="258" max="258" width="10.28515625" style="36" bestFit="1" customWidth="1"/>
    <col min="259" max="259" width="12.140625" style="36" customWidth="1"/>
    <col min="260" max="260" width="12.28515625" style="36" customWidth="1"/>
    <col min="261" max="261" width="17.140625" style="36" customWidth="1"/>
    <col min="262" max="262" width="23" style="36" customWidth="1"/>
    <col min="263" max="497" width="8.85546875" style="36"/>
    <col min="498" max="498" width="4.42578125" style="36" customWidth="1"/>
    <col min="499" max="499" width="28.140625" style="36" customWidth="1"/>
    <col min="500" max="500" width="11.7109375" style="36" customWidth="1"/>
    <col min="501" max="501" width="11.85546875" style="36" customWidth="1"/>
    <col min="502" max="505" width="11" style="36" customWidth="1"/>
    <col min="506" max="506" width="12.7109375" style="36" customWidth="1"/>
    <col min="507" max="507" width="9.85546875" style="36" customWidth="1"/>
    <col min="508" max="508" width="14" style="36" customWidth="1"/>
    <col min="509" max="509" width="12" style="36" customWidth="1"/>
    <col min="510" max="510" width="11.7109375" style="36" customWidth="1"/>
    <col min="511" max="511" width="10.85546875" style="36" customWidth="1"/>
    <col min="512" max="513" width="11.42578125" style="36" customWidth="1"/>
    <col min="514" max="514" width="10.28515625" style="36" bestFit="1" customWidth="1"/>
    <col min="515" max="515" width="12.140625" style="36" customWidth="1"/>
    <col min="516" max="516" width="12.28515625" style="36" customWidth="1"/>
    <col min="517" max="517" width="17.140625" style="36" customWidth="1"/>
    <col min="518" max="518" width="23" style="36" customWidth="1"/>
    <col min="519" max="753" width="8.85546875" style="36"/>
    <col min="754" max="754" width="4.42578125" style="36" customWidth="1"/>
    <col min="755" max="755" width="28.140625" style="36" customWidth="1"/>
    <col min="756" max="756" width="11.7109375" style="36" customWidth="1"/>
    <col min="757" max="757" width="11.85546875" style="36" customWidth="1"/>
    <col min="758" max="761" width="11" style="36" customWidth="1"/>
    <col min="762" max="762" width="12.7109375" style="36" customWidth="1"/>
    <col min="763" max="763" width="9.85546875" style="36" customWidth="1"/>
    <col min="764" max="764" width="14" style="36" customWidth="1"/>
    <col min="765" max="765" width="12" style="36" customWidth="1"/>
    <col min="766" max="766" width="11.7109375" style="36" customWidth="1"/>
    <col min="767" max="767" width="10.85546875" style="36" customWidth="1"/>
    <col min="768" max="769" width="11.42578125" style="36" customWidth="1"/>
    <col min="770" max="770" width="10.28515625" style="36" bestFit="1" customWidth="1"/>
    <col min="771" max="771" width="12.140625" style="36" customWidth="1"/>
    <col min="772" max="772" width="12.28515625" style="36" customWidth="1"/>
    <col min="773" max="773" width="17.140625" style="36" customWidth="1"/>
    <col min="774" max="774" width="23" style="36" customWidth="1"/>
    <col min="775" max="1009" width="8.85546875" style="36"/>
    <col min="1010" max="1010" width="4.42578125" style="36" customWidth="1"/>
    <col min="1011" max="1011" width="28.140625" style="36" customWidth="1"/>
    <col min="1012" max="1012" width="11.7109375" style="36" customWidth="1"/>
    <col min="1013" max="1013" width="11.85546875" style="36" customWidth="1"/>
    <col min="1014" max="1017" width="11" style="36" customWidth="1"/>
    <col min="1018" max="1018" width="12.7109375" style="36" customWidth="1"/>
    <col min="1019" max="1019" width="9.85546875" style="36" customWidth="1"/>
    <col min="1020" max="1020" width="14" style="36" customWidth="1"/>
    <col min="1021" max="1021" width="12" style="36" customWidth="1"/>
    <col min="1022" max="1022" width="11.7109375" style="36" customWidth="1"/>
    <col min="1023" max="1023" width="10.85546875" style="36" customWidth="1"/>
    <col min="1024" max="1025" width="11.42578125" style="36" customWidth="1"/>
    <col min="1026" max="1026" width="10.28515625" style="36" bestFit="1" customWidth="1"/>
    <col min="1027" max="1027" width="12.140625" style="36" customWidth="1"/>
    <col min="1028" max="1028" width="12.28515625" style="36" customWidth="1"/>
    <col min="1029" max="1029" width="17.140625" style="36" customWidth="1"/>
    <col min="1030" max="1030" width="23" style="36" customWidth="1"/>
    <col min="1031" max="1265" width="8.85546875" style="36"/>
    <col min="1266" max="1266" width="4.42578125" style="36" customWidth="1"/>
    <col min="1267" max="1267" width="28.140625" style="36" customWidth="1"/>
    <col min="1268" max="1268" width="11.7109375" style="36" customWidth="1"/>
    <col min="1269" max="1269" width="11.85546875" style="36" customWidth="1"/>
    <col min="1270" max="1273" width="11" style="36" customWidth="1"/>
    <col min="1274" max="1274" width="12.7109375" style="36" customWidth="1"/>
    <col min="1275" max="1275" width="9.85546875" style="36" customWidth="1"/>
    <col min="1276" max="1276" width="14" style="36" customWidth="1"/>
    <col min="1277" max="1277" width="12" style="36" customWidth="1"/>
    <col min="1278" max="1278" width="11.7109375" style="36" customWidth="1"/>
    <col min="1279" max="1279" width="10.85546875" style="36" customWidth="1"/>
    <col min="1280" max="1281" width="11.42578125" style="36" customWidth="1"/>
    <col min="1282" max="1282" width="10.28515625" style="36" bestFit="1" customWidth="1"/>
    <col min="1283" max="1283" width="12.140625" style="36" customWidth="1"/>
    <col min="1284" max="1284" width="12.28515625" style="36" customWidth="1"/>
    <col min="1285" max="1285" width="17.140625" style="36" customWidth="1"/>
    <col min="1286" max="1286" width="23" style="36" customWidth="1"/>
    <col min="1287" max="1521" width="8.85546875" style="36"/>
    <col min="1522" max="1522" width="4.42578125" style="36" customWidth="1"/>
    <col min="1523" max="1523" width="28.140625" style="36" customWidth="1"/>
    <col min="1524" max="1524" width="11.7109375" style="36" customWidth="1"/>
    <col min="1525" max="1525" width="11.85546875" style="36" customWidth="1"/>
    <col min="1526" max="1529" width="11" style="36" customWidth="1"/>
    <col min="1530" max="1530" width="12.7109375" style="36" customWidth="1"/>
    <col min="1531" max="1531" width="9.85546875" style="36" customWidth="1"/>
    <col min="1532" max="1532" width="14" style="36" customWidth="1"/>
    <col min="1533" max="1533" width="12" style="36" customWidth="1"/>
    <col min="1534" max="1534" width="11.7109375" style="36" customWidth="1"/>
    <col min="1535" max="1535" width="10.85546875" style="36" customWidth="1"/>
    <col min="1536" max="1537" width="11.42578125" style="36" customWidth="1"/>
    <col min="1538" max="1538" width="10.28515625" style="36" bestFit="1" customWidth="1"/>
    <col min="1539" max="1539" width="12.140625" style="36" customWidth="1"/>
    <col min="1540" max="1540" width="12.28515625" style="36" customWidth="1"/>
    <col min="1541" max="1541" width="17.140625" style="36" customWidth="1"/>
    <col min="1542" max="1542" width="23" style="36" customWidth="1"/>
    <col min="1543" max="1777" width="8.85546875" style="36"/>
    <col min="1778" max="1778" width="4.42578125" style="36" customWidth="1"/>
    <col min="1779" max="1779" width="28.140625" style="36" customWidth="1"/>
    <col min="1780" max="1780" width="11.7109375" style="36" customWidth="1"/>
    <col min="1781" max="1781" width="11.85546875" style="36" customWidth="1"/>
    <col min="1782" max="1785" width="11" style="36" customWidth="1"/>
    <col min="1786" max="1786" width="12.7109375" style="36" customWidth="1"/>
    <col min="1787" max="1787" width="9.85546875" style="36" customWidth="1"/>
    <col min="1788" max="1788" width="14" style="36" customWidth="1"/>
    <col min="1789" max="1789" width="12" style="36" customWidth="1"/>
    <col min="1790" max="1790" width="11.7109375" style="36" customWidth="1"/>
    <col min="1791" max="1791" width="10.85546875" style="36" customWidth="1"/>
    <col min="1792" max="1793" width="11.42578125" style="36" customWidth="1"/>
    <col min="1794" max="1794" width="10.28515625" style="36" bestFit="1" customWidth="1"/>
    <col min="1795" max="1795" width="12.140625" style="36" customWidth="1"/>
    <col min="1796" max="1796" width="12.28515625" style="36" customWidth="1"/>
    <col min="1797" max="1797" width="17.140625" style="36" customWidth="1"/>
    <col min="1798" max="1798" width="23" style="36" customWidth="1"/>
    <col min="1799" max="2033" width="8.85546875" style="36"/>
    <col min="2034" max="2034" width="4.42578125" style="36" customWidth="1"/>
    <col min="2035" max="2035" width="28.140625" style="36" customWidth="1"/>
    <col min="2036" max="2036" width="11.7109375" style="36" customWidth="1"/>
    <col min="2037" max="2037" width="11.85546875" style="36" customWidth="1"/>
    <col min="2038" max="2041" width="11" style="36" customWidth="1"/>
    <col min="2042" max="2042" width="12.7109375" style="36" customWidth="1"/>
    <col min="2043" max="2043" width="9.85546875" style="36" customWidth="1"/>
    <col min="2044" max="2044" width="14" style="36" customWidth="1"/>
    <col min="2045" max="2045" width="12" style="36" customWidth="1"/>
    <col min="2046" max="2046" width="11.7109375" style="36" customWidth="1"/>
    <col min="2047" max="2047" width="10.85546875" style="36" customWidth="1"/>
    <col min="2048" max="2049" width="11.42578125" style="36" customWidth="1"/>
    <col min="2050" max="2050" width="10.28515625" style="36" bestFit="1" customWidth="1"/>
    <col min="2051" max="2051" width="12.140625" style="36" customWidth="1"/>
    <col min="2052" max="2052" width="12.28515625" style="36" customWidth="1"/>
    <col min="2053" max="2053" width="17.140625" style="36" customWidth="1"/>
    <col min="2054" max="2054" width="23" style="36" customWidth="1"/>
    <col min="2055" max="2289" width="8.85546875" style="36"/>
    <col min="2290" max="2290" width="4.42578125" style="36" customWidth="1"/>
    <col min="2291" max="2291" width="28.140625" style="36" customWidth="1"/>
    <col min="2292" max="2292" width="11.7109375" style="36" customWidth="1"/>
    <col min="2293" max="2293" width="11.85546875" style="36" customWidth="1"/>
    <col min="2294" max="2297" width="11" style="36" customWidth="1"/>
    <col min="2298" max="2298" width="12.7109375" style="36" customWidth="1"/>
    <col min="2299" max="2299" width="9.85546875" style="36" customWidth="1"/>
    <col min="2300" max="2300" width="14" style="36" customWidth="1"/>
    <col min="2301" max="2301" width="12" style="36" customWidth="1"/>
    <col min="2302" max="2302" width="11.7109375" style="36" customWidth="1"/>
    <col min="2303" max="2303" width="10.85546875" style="36" customWidth="1"/>
    <col min="2304" max="2305" width="11.42578125" style="36" customWidth="1"/>
    <col min="2306" max="2306" width="10.28515625" style="36" bestFit="1" customWidth="1"/>
    <col min="2307" max="2307" width="12.140625" style="36" customWidth="1"/>
    <col min="2308" max="2308" width="12.28515625" style="36" customWidth="1"/>
    <col min="2309" max="2309" width="17.140625" style="36" customWidth="1"/>
    <col min="2310" max="2310" width="23" style="36" customWidth="1"/>
    <col min="2311" max="2545" width="8.85546875" style="36"/>
    <col min="2546" max="2546" width="4.42578125" style="36" customWidth="1"/>
    <col min="2547" max="2547" width="28.140625" style="36" customWidth="1"/>
    <col min="2548" max="2548" width="11.7109375" style="36" customWidth="1"/>
    <col min="2549" max="2549" width="11.85546875" style="36" customWidth="1"/>
    <col min="2550" max="2553" width="11" style="36" customWidth="1"/>
    <col min="2554" max="2554" width="12.7109375" style="36" customWidth="1"/>
    <col min="2555" max="2555" width="9.85546875" style="36" customWidth="1"/>
    <col min="2556" max="2556" width="14" style="36" customWidth="1"/>
    <col min="2557" max="2557" width="12" style="36" customWidth="1"/>
    <col min="2558" max="2558" width="11.7109375" style="36" customWidth="1"/>
    <col min="2559" max="2559" width="10.85546875" style="36" customWidth="1"/>
    <col min="2560" max="2561" width="11.42578125" style="36" customWidth="1"/>
    <col min="2562" max="2562" width="10.28515625" style="36" bestFit="1" customWidth="1"/>
    <col min="2563" max="2563" width="12.140625" style="36" customWidth="1"/>
    <col min="2564" max="2564" width="12.28515625" style="36" customWidth="1"/>
    <col min="2565" max="2565" width="17.140625" style="36" customWidth="1"/>
    <col min="2566" max="2566" width="23" style="36" customWidth="1"/>
    <col min="2567" max="2801" width="8.85546875" style="36"/>
    <col min="2802" max="2802" width="4.42578125" style="36" customWidth="1"/>
    <col min="2803" max="2803" width="28.140625" style="36" customWidth="1"/>
    <col min="2804" max="2804" width="11.7109375" style="36" customWidth="1"/>
    <col min="2805" max="2805" width="11.85546875" style="36" customWidth="1"/>
    <col min="2806" max="2809" width="11" style="36" customWidth="1"/>
    <col min="2810" max="2810" width="12.7109375" style="36" customWidth="1"/>
    <col min="2811" max="2811" width="9.85546875" style="36" customWidth="1"/>
    <col min="2812" max="2812" width="14" style="36" customWidth="1"/>
    <col min="2813" max="2813" width="12" style="36" customWidth="1"/>
    <col min="2814" max="2814" width="11.7109375" style="36" customWidth="1"/>
    <col min="2815" max="2815" width="10.85546875" style="36" customWidth="1"/>
    <col min="2816" max="2817" width="11.42578125" style="36" customWidth="1"/>
    <col min="2818" max="2818" width="10.28515625" style="36" bestFit="1" customWidth="1"/>
    <col min="2819" max="2819" width="12.140625" style="36" customWidth="1"/>
    <col min="2820" max="2820" width="12.28515625" style="36" customWidth="1"/>
    <col min="2821" max="2821" width="17.140625" style="36" customWidth="1"/>
    <col min="2822" max="2822" width="23" style="36" customWidth="1"/>
    <col min="2823" max="3057" width="8.85546875" style="36"/>
    <col min="3058" max="3058" width="4.42578125" style="36" customWidth="1"/>
    <col min="3059" max="3059" width="28.140625" style="36" customWidth="1"/>
    <col min="3060" max="3060" width="11.7109375" style="36" customWidth="1"/>
    <col min="3061" max="3061" width="11.85546875" style="36" customWidth="1"/>
    <col min="3062" max="3065" width="11" style="36" customWidth="1"/>
    <col min="3066" max="3066" width="12.7109375" style="36" customWidth="1"/>
    <col min="3067" max="3067" width="9.85546875" style="36" customWidth="1"/>
    <col min="3068" max="3068" width="14" style="36" customWidth="1"/>
    <col min="3069" max="3069" width="12" style="36" customWidth="1"/>
    <col min="3070" max="3070" width="11.7109375" style="36" customWidth="1"/>
    <col min="3071" max="3071" width="10.85546875" style="36" customWidth="1"/>
    <col min="3072" max="3073" width="11.42578125" style="36" customWidth="1"/>
    <col min="3074" max="3074" width="10.28515625" style="36" bestFit="1" customWidth="1"/>
    <col min="3075" max="3075" width="12.140625" style="36" customWidth="1"/>
    <col min="3076" max="3076" width="12.28515625" style="36" customWidth="1"/>
    <col min="3077" max="3077" width="17.140625" style="36" customWidth="1"/>
    <col min="3078" max="3078" width="23" style="36" customWidth="1"/>
    <col min="3079" max="3313" width="8.85546875" style="36"/>
    <col min="3314" max="3314" width="4.42578125" style="36" customWidth="1"/>
    <col min="3315" max="3315" width="28.140625" style="36" customWidth="1"/>
    <col min="3316" max="3316" width="11.7109375" style="36" customWidth="1"/>
    <col min="3317" max="3317" width="11.85546875" style="36" customWidth="1"/>
    <col min="3318" max="3321" width="11" style="36" customWidth="1"/>
    <col min="3322" max="3322" width="12.7109375" style="36" customWidth="1"/>
    <col min="3323" max="3323" width="9.85546875" style="36" customWidth="1"/>
    <col min="3324" max="3324" width="14" style="36" customWidth="1"/>
    <col min="3325" max="3325" width="12" style="36" customWidth="1"/>
    <col min="3326" max="3326" width="11.7109375" style="36" customWidth="1"/>
    <col min="3327" max="3327" width="10.85546875" style="36" customWidth="1"/>
    <col min="3328" max="3329" width="11.42578125" style="36" customWidth="1"/>
    <col min="3330" max="3330" width="10.28515625" style="36" bestFit="1" customWidth="1"/>
    <col min="3331" max="3331" width="12.140625" style="36" customWidth="1"/>
    <col min="3332" max="3332" width="12.28515625" style="36" customWidth="1"/>
    <col min="3333" max="3333" width="17.140625" style="36" customWidth="1"/>
    <col min="3334" max="3334" width="23" style="36" customWidth="1"/>
    <col min="3335" max="3569" width="8.85546875" style="36"/>
    <col min="3570" max="3570" width="4.42578125" style="36" customWidth="1"/>
    <col min="3571" max="3571" width="28.140625" style="36" customWidth="1"/>
    <col min="3572" max="3572" width="11.7109375" style="36" customWidth="1"/>
    <col min="3573" max="3573" width="11.85546875" style="36" customWidth="1"/>
    <col min="3574" max="3577" width="11" style="36" customWidth="1"/>
    <col min="3578" max="3578" width="12.7109375" style="36" customWidth="1"/>
    <col min="3579" max="3579" width="9.85546875" style="36" customWidth="1"/>
    <col min="3580" max="3580" width="14" style="36" customWidth="1"/>
    <col min="3581" max="3581" width="12" style="36" customWidth="1"/>
    <col min="3582" max="3582" width="11.7109375" style="36" customWidth="1"/>
    <col min="3583" max="3583" width="10.85546875" style="36" customWidth="1"/>
    <col min="3584" max="3585" width="11.42578125" style="36" customWidth="1"/>
    <col min="3586" max="3586" width="10.28515625" style="36" bestFit="1" customWidth="1"/>
    <col min="3587" max="3587" width="12.140625" style="36" customWidth="1"/>
    <col min="3588" max="3588" width="12.28515625" style="36" customWidth="1"/>
    <col min="3589" max="3589" width="17.140625" style="36" customWidth="1"/>
    <col min="3590" max="3590" width="23" style="36" customWidth="1"/>
    <col min="3591" max="3825" width="8.85546875" style="36"/>
    <col min="3826" max="3826" width="4.42578125" style="36" customWidth="1"/>
    <col min="3827" max="3827" width="28.140625" style="36" customWidth="1"/>
    <col min="3828" max="3828" width="11.7109375" style="36" customWidth="1"/>
    <col min="3829" max="3829" width="11.85546875" style="36" customWidth="1"/>
    <col min="3830" max="3833" width="11" style="36" customWidth="1"/>
    <col min="3834" max="3834" width="12.7109375" style="36" customWidth="1"/>
    <col min="3835" max="3835" width="9.85546875" style="36" customWidth="1"/>
    <col min="3836" max="3836" width="14" style="36" customWidth="1"/>
    <col min="3837" max="3837" width="12" style="36" customWidth="1"/>
    <col min="3838" max="3838" width="11.7109375" style="36" customWidth="1"/>
    <col min="3839" max="3839" width="10.85546875" style="36" customWidth="1"/>
    <col min="3840" max="3841" width="11.42578125" style="36" customWidth="1"/>
    <col min="3842" max="3842" width="10.28515625" style="36" bestFit="1" customWidth="1"/>
    <col min="3843" max="3843" width="12.140625" style="36" customWidth="1"/>
    <col min="3844" max="3844" width="12.28515625" style="36" customWidth="1"/>
    <col min="3845" max="3845" width="17.140625" style="36" customWidth="1"/>
    <col min="3846" max="3846" width="23" style="36" customWidth="1"/>
    <col min="3847" max="4081" width="8.85546875" style="36"/>
    <col min="4082" max="4082" width="4.42578125" style="36" customWidth="1"/>
    <col min="4083" max="4083" width="28.140625" style="36" customWidth="1"/>
    <col min="4084" max="4084" width="11.7109375" style="36" customWidth="1"/>
    <col min="4085" max="4085" width="11.85546875" style="36" customWidth="1"/>
    <col min="4086" max="4089" width="11" style="36" customWidth="1"/>
    <col min="4090" max="4090" width="12.7109375" style="36" customWidth="1"/>
    <col min="4091" max="4091" width="9.85546875" style="36" customWidth="1"/>
    <col min="4092" max="4092" width="14" style="36" customWidth="1"/>
    <col min="4093" max="4093" width="12" style="36" customWidth="1"/>
    <col min="4094" max="4094" width="11.7109375" style="36" customWidth="1"/>
    <col min="4095" max="4095" width="10.85546875" style="36" customWidth="1"/>
    <col min="4096" max="4097" width="11.42578125" style="36" customWidth="1"/>
    <col min="4098" max="4098" width="10.28515625" style="36" bestFit="1" customWidth="1"/>
    <col min="4099" max="4099" width="12.140625" style="36" customWidth="1"/>
    <col min="4100" max="4100" width="12.28515625" style="36" customWidth="1"/>
    <col min="4101" max="4101" width="17.140625" style="36" customWidth="1"/>
    <col min="4102" max="4102" width="23" style="36" customWidth="1"/>
    <col min="4103" max="4337" width="8.85546875" style="36"/>
    <col min="4338" max="4338" width="4.42578125" style="36" customWidth="1"/>
    <col min="4339" max="4339" width="28.140625" style="36" customWidth="1"/>
    <col min="4340" max="4340" width="11.7109375" style="36" customWidth="1"/>
    <col min="4341" max="4341" width="11.85546875" style="36" customWidth="1"/>
    <col min="4342" max="4345" width="11" style="36" customWidth="1"/>
    <col min="4346" max="4346" width="12.7109375" style="36" customWidth="1"/>
    <col min="4347" max="4347" width="9.85546875" style="36" customWidth="1"/>
    <col min="4348" max="4348" width="14" style="36" customWidth="1"/>
    <col min="4349" max="4349" width="12" style="36" customWidth="1"/>
    <col min="4350" max="4350" width="11.7109375" style="36" customWidth="1"/>
    <col min="4351" max="4351" width="10.85546875" style="36" customWidth="1"/>
    <col min="4352" max="4353" width="11.42578125" style="36" customWidth="1"/>
    <col min="4354" max="4354" width="10.28515625" style="36" bestFit="1" customWidth="1"/>
    <col min="4355" max="4355" width="12.140625" style="36" customWidth="1"/>
    <col min="4356" max="4356" width="12.28515625" style="36" customWidth="1"/>
    <col min="4357" max="4357" width="17.140625" style="36" customWidth="1"/>
    <col min="4358" max="4358" width="23" style="36" customWidth="1"/>
    <col min="4359" max="4593" width="8.85546875" style="36"/>
    <col min="4594" max="4594" width="4.42578125" style="36" customWidth="1"/>
    <col min="4595" max="4595" width="28.140625" style="36" customWidth="1"/>
    <col min="4596" max="4596" width="11.7109375" style="36" customWidth="1"/>
    <col min="4597" max="4597" width="11.85546875" style="36" customWidth="1"/>
    <col min="4598" max="4601" width="11" style="36" customWidth="1"/>
    <col min="4602" max="4602" width="12.7109375" style="36" customWidth="1"/>
    <col min="4603" max="4603" width="9.85546875" style="36" customWidth="1"/>
    <col min="4604" max="4604" width="14" style="36" customWidth="1"/>
    <col min="4605" max="4605" width="12" style="36" customWidth="1"/>
    <col min="4606" max="4606" width="11.7109375" style="36" customWidth="1"/>
    <col min="4607" max="4607" width="10.85546875" style="36" customWidth="1"/>
    <col min="4608" max="4609" width="11.42578125" style="36" customWidth="1"/>
    <col min="4610" max="4610" width="10.28515625" style="36" bestFit="1" customWidth="1"/>
    <col min="4611" max="4611" width="12.140625" style="36" customWidth="1"/>
    <col min="4612" max="4612" width="12.28515625" style="36" customWidth="1"/>
    <col min="4613" max="4613" width="17.140625" style="36" customWidth="1"/>
    <col min="4614" max="4614" width="23" style="36" customWidth="1"/>
    <col min="4615" max="4849" width="8.85546875" style="36"/>
    <col min="4850" max="4850" width="4.42578125" style="36" customWidth="1"/>
    <col min="4851" max="4851" width="28.140625" style="36" customWidth="1"/>
    <col min="4852" max="4852" width="11.7109375" style="36" customWidth="1"/>
    <col min="4853" max="4853" width="11.85546875" style="36" customWidth="1"/>
    <col min="4854" max="4857" width="11" style="36" customWidth="1"/>
    <col min="4858" max="4858" width="12.7109375" style="36" customWidth="1"/>
    <col min="4859" max="4859" width="9.85546875" style="36" customWidth="1"/>
    <col min="4860" max="4860" width="14" style="36" customWidth="1"/>
    <col min="4861" max="4861" width="12" style="36" customWidth="1"/>
    <col min="4862" max="4862" width="11.7109375" style="36" customWidth="1"/>
    <col min="4863" max="4863" width="10.85546875" style="36" customWidth="1"/>
    <col min="4864" max="4865" width="11.42578125" style="36" customWidth="1"/>
    <col min="4866" max="4866" width="10.28515625" style="36" bestFit="1" customWidth="1"/>
    <col min="4867" max="4867" width="12.140625" style="36" customWidth="1"/>
    <col min="4868" max="4868" width="12.28515625" style="36" customWidth="1"/>
    <col min="4869" max="4869" width="17.140625" style="36" customWidth="1"/>
    <col min="4870" max="4870" width="23" style="36" customWidth="1"/>
    <col min="4871" max="5105" width="8.85546875" style="36"/>
    <col min="5106" max="5106" width="4.42578125" style="36" customWidth="1"/>
    <col min="5107" max="5107" width="28.140625" style="36" customWidth="1"/>
    <col min="5108" max="5108" width="11.7109375" style="36" customWidth="1"/>
    <col min="5109" max="5109" width="11.85546875" style="36" customWidth="1"/>
    <col min="5110" max="5113" width="11" style="36" customWidth="1"/>
    <col min="5114" max="5114" width="12.7109375" style="36" customWidth="1"/>
    <col min="5115" max="5115" width="9.85546875" style="36" customWidth="1"/>
    <col min="5116" max="5116" width="14" style="36" customWidth="1"/>
    <col min="5117" max="5117" width="12" style="36" customWidth="1"/>
    <col min="5118" max="5118" width="11.7109375" style="36" customWidth="1"/>
    <col min="5119" max="5119" width="10.85546875" style="36" customWidth="1"/>
    <col min="5120" max="5121" width="11.42578125" style="36" customWidth="1"/>
    <col min="5122" max="5122" width="10.28515625" style="36" bestFit="1" customWidth="1"/>
    <col min="5123" max="5123" width="12.140625" style="36" customWidth="1"/>
    <col min="5124" max="5124" width="12.28515625" style="36" customWidth="1"/>
    <col min="5125" max="5125" width="17.140625" style="36" customWidth="1"/>
    <col min="5126" max="5126" width="23" style="36" customWidth="1"/>
    <col min="5127" max="5361" width="8.85546875" style="36"/>
    <col min="5362" max="5362" width="4.42578125" style="36" customWidth="1"/>
    <col min="5363" max="5363" width="28.140625" style="36" customWidth="1"/>
    <col min="5364" max="5364" width="11.7109375" style="36" customWidth="1"/>
    <col min="5365" max="5365" width="11.85546875" style="36" customWidth="1"/>
    <col min="5366" max="5369" width="11" style="36" customWidth="1"/>
    <col min="5370" max="5370" width="12.7109375" style="36" customWidth="1"/>
    <col min="5371" max="5371" width="9.85546875" style="36" customWidth="1"/>
    <col min="5372" max="5372" width="14" style="36" customWidth="1"/>
    <col min="5373" max="5373" width="12" style="36" customWidth="1"/>
    <col min="5374" max="5374" width="11.7109375" style="36" customWidth="1"/>
    <col min="5375" max="5375" width="10.85546875" style="36" customWidth="1"/>
    <col min="5376" max="5377" width="11.42578125" style="36" customWidth="1"/>
    <col min="5378" max="5378" width="10.28515625" style="36" bestFit="1" customWidth="1"/>
    <col min="5379" max="5379" width="12.140625" style="36" customWidth="1"/>
    <col min="5380" max="5380" width="12.28515625" style="36" customWidth="1"/>
    <col min="5381" max="5381" width="17.140625" style="36" customWidth="1"/>
    <col min="5382" max="5382" width="23" style="36" customWidth="1"/>
    <col min="5383" max="5617" width="8.85546875" style="36"/>
    <col min="5618" max="5618" width="4.42578125" style="36" customWidth="1"/>
    <col min="5619" max="5619" width="28.140625" style="36" customWidth="1"/>
    <col min="5620" max="5620" width="11.7109375" style="36" customWidth="1"/>
    <col min="5621" max="5621" width="11.85546875" style="36" customWidth="1"/>
    <col min="5622" max="5625" width="11" style="36" customWidth="1"/>
    <col min="5626" max="5626" width="12.7109375" style="36" customWidth="1"/>
    <col min="5627" max="5627" width="9.85546875" style="36" customWidth="1"/>
    <col min="5628" max="5628" width="14" style="36" customWidth="1"/>
    <col min="5629" max="5629" width="12" style="36" customWidth="1"/>
    <col min="5630" max="5630" width="11.7109375" style="36" customWidth="1"/>
    <col min="5631" max="5631" width="10.85546875" style="36" customWidth="1"/>
    <col min="5632" max="5633" width="11.42578125" style="36" customWidth="1"/>
    <col min="5634" max="5634" width="10.28515625" style="36" bestFit="1" customWidth="1"/>
    <col min="5635" max="5635" width="12.140625" style="36" customWidth="1"/>
    <col min="5636" max="5636" width="12.28515625" style="36" customWidth="1"/>
    <col min="5637" max="5637" width="17.140625" style="36" customWidth="1"/>
    <col min="5638" max="5638" width="23" style="36" customWidth="1"/>
    <col min="5639" max="5873" width="8.85546875" style="36"/>
    <col min="5874" max="5874" width="4.42578125" style="36" customWidth="1"/>
    <col min="5875" max="5875" width="28.140625" style="36" customWidth="1"/>
    <col min="5876" max="5876" width="11.7109375" style="36" customWidth="1"/>
    <col min="5877" max="5877" width="11.85546875" style="36" customWidth="1"/>
    <col min="5878" max="5881" width="11" style="36" customWidth="1"/>
    <col min="5882" max="5882" width="12.7109375" style="36" customWidth="1"/>
    <col min="5883" max="5883" width="9.85546875" style="36" customWidth="1"/>
    <col min="5884" max="5884" width="14" style="36" customWidth="1"/>
    <col min="5885" max="5885" width="12" style="36" customWidth="1"/>
    <col min="5886" max="5886" width="11.7109375" style="36" customWidth="1"/>
    <col min="5887" max="5887" width="10.85546875" style="36" customWidth="1"/>
    <col min="5888" max="5889" width="11.42578125" style="36" customWidth="1"/>
    <col min="5890" max="5890" width="10.28515625" style="36" bestFit="1" customWidth="1"/>
    <col min="5891" max="5891" width="12.140625" style="36" customWidth="1"/>
    <col min="5892" max="5892" width="12.28515625" style="36" customWidth="1"/>
    <col min="5893" max="5893" width="17.140625" style="36" customWidth="1"/>
    <col min="5894" max="5894" width="23" style="36" customWidth="1"/>
    <col min="5895" max="6129" width="8.85546875" style="36"/>
    <col min="6130" max="6130" width="4.42578125" style="36" customWidth="1"/>
    <col min="6131" max="6131" width="28.140625" style="36" customWidth="1"/>
    <col min="6132" max="6132" width="11.7109375" style="36" customWidth="1"/>
    <col min="6133" max="6133" width="11.85546875" style="36" customWidth="1"/>
    <col min="6134" max="6137" width="11" style="36" customWidth="1"/>
    <col min="6138" max="6138" width="12.7109375" style="36" customWidth="1"/>
    <col min="6139" max="6139" width="9.85546875" style="36" customWidth="1"/>
    <col min="6140" max="6140" width="14" style="36" customWidth="1"/>
    <col min="6141" max="6141" width="12" style="36" customWidth="1"/>
    <col min="6142" max="6142" width="11.7109375" style="36" customWidth="1"/>
    <col min="6143" max="6143" width="10.85546875" style="36" customWidth="1"/>
    <col min="6144" max="6145" width="11.42578125" style="36" customWidth="1"/>
    <col min="6146" max="6146" width="10.28515625" style="36" bestFit="1" customWidth="1"/>
    <col min="6147" max="6147" width="12.140625" style="36" customWidth="1"/>
    <col min="6148" max="6148" width="12.28515625" style="36" customWidth="1"/>
    <col min="6149" max="6149" width="17.140625" style="36" customWidth="1"/>
    <col min="6150" max="6150" width="23" style="36" customWidth="1"/>
    <col min="6151" max="6385" width="8.85546875" style="36"/>
    <col min="6386" max="6386" width="4.42578125" style="36" customWidth="1"/>
    <col min="6387" max="6387" width="28.140625" style="36" customWidth="1"/>
    <col min="6388" max="6388" width="11.7109375" style="36" customWidth="1"/>
    <col min="6389" max="6389" width="11.85546875" style="36" customWidth="1"/>
    <col min="6390" max="6393" width="11" style="36" customWidth="1"/>
    <col min="6394" max="6394" width="12.7109375" style="36" customWidth="1"/>
    <col min="6395" max="6395" width="9.85546875" style="36" customWidth="1"/>
    <col min="6396" max="6396" width="14" style="36" customWidth="1"/>
    <col min="6397" max="6397" width="12" style="36" customWidth="1"/>
    <col min="6398" max="6398" width="11.7109375" style="36" customWidth="1"/>
    <col min="6399" max="6399" width="10.85546875" style="36" customWidth="1"/>
    <col min="6400" max="6401" width="11.42578125" style="36" customWidth="1"/>
    <col min="6402" max="6402" width="10.28515625" style="36" bestFit="1" customWidth="1"/>
    <col min="6403" max="6403" width="12.140625" style="36" customWidth="1"/>
    <col min="6404" max="6404" width="12.28515625" style="36" customWidth="1"/>
    <col min="6405" max="6405" width="17.140625" style="36" customWidth="1"/>
    <col min="6406" max="6406" width="23" style="36" customWidth="1"/>
    <col min="6407" max="6641" width="8.85546875" style="36"/>
    <col min="6642" max="6642" width="4.42578125" style="36" customWidth="1"/>
    <col min="6643" max="6643" width="28.140625" style="36" customWidth="1"/>
    <col min="6644" max="6644" width="11.7109375" style="36" customWidth="1"/>
    <col min="6645" max="6645" width="11.85546875" style="36" customWidth="1"/>
    <col min="6646" max="6649" width="11" style="36" customWidth="1"/>
    <col min="6650" max="6650" width="12.7109375" style="36" customWidth="1"/>
    <col min="6651" max="6651" width="9.85546875" style="36" customWidth="1"/>
    <col min="6652" max="6652" width="14" style="36" customWidth="1"/>
    <col min="6653" max="6653" width="12" style="36" customWidth="1"/>
    <col min="6654" max="6654" width="11.7109375" style="36" customWidth="1"/>
    <col min="6655" max="6655" width="10.85546875" style="36" customWidth="1"/>
    <col min="6656" max="6657" width="11.42578125" style="36" customWidth="1"/>
    <col min="6658" max="6658" width="10.28515625" style="36" bestFit="1" customWidth="1"/>
    <col min="6659" max="6659" width="12.140625" style="36" customWidth="1"/>
    <col min="6660" max="6660" width="12.28515625" style="36" customWidth="1"/>
    <col min="6661" max="6661" width="17.140625" style="36" customWidth="1"/>
    <col min="6662" max="6662" width="23" style="36" customWidth="1"/>
    <col min="6663" max="6897" width="8.85546875" style="36"/>
    <col min="6898" max="6898" width="4.42578125" style="36" customWidth="1"/>
    <col min="6899" max="6899" width="28.140625" style="36" customWidth="1"/>
    <col min="6900" max="6900" width="11.7109375" style="36" customWidth="1"/>
    <col min="6901" max="6901" width="11.85546875" style="36" customWidth="1"/>
    <col min="6902" max="6905" width="11" style="36" customWidth="1"/>
    <col min="6906" max="6906" width="12.7109375" style="36" customWidth="1"/>
    <col min="6907" max="6907" width="9.85546875" style="36" customWidth="1"/>
    <col min="6908" max="6908" width="14" style="36" customWidth="1"/>
    <col min="6909" max="6909" width="12" style="36" customWidth="1"/>
    <col min="6910" max="6910" width="11.7109375" style="36" customWidth="1"/>
    <col min="6911" max="6911" width="10.85546875" style="36" customWidth="1"/>
    <col min="6912" max="6913" width="11.42578125" style="36" customWidth="1"/>
    <col min="6914" max="6914" width="10.28515625" style="36" bestFit="1" customWidth="1"/>
    <col min="6915" max="6915" width="12.140625" style="36" customWidth="1"/>
    <col min="6916" max="6916" width="12.28515625" style="36" customWidth="1"/>
    <col min="6917" max="6917" width="17.140625" style="36" customWidth="1"/>
    <col min="6918" max="6918" width="23" style="36" customWidth="1"/>
    <col min="6919" max="7153" width="8.85546875" style="36"/>
    <col min="7154" max="7154" width="4.42578125" style="36" customWidth="1"/>
    <col min="7155" max="7155" width="28.140625" style="36" customWidth="1"/>
    <col min="7156" max="7156" width="11.7109375" style="36" customWidth="1"/>
    <col min="7157" max="7157" width="11.85546875" style="36" customWidth="1"/>
    <col min="7158" max="7161" width="11" style="36" customWidth="1"/>
    <col min="7162" max="7162" width="12.7109375" style="36" customWidth="1"/>
    <col min="7163" max="7163" width="9.85546875" style="36" customWidth="1"/>
    <col min="7164" max="7164" width="14" style="36" customWidth="1"/>
    <col min="7165" max="7165" width="12" style="36" customWidth="1"/>
    <col min="7166" max="7166" width="11.7109375" style="36" customWidth="1"/>
    <col min="7167" max="7167" width="10.85546875" style="36" customWidth="1"/>
    <col min="7168" max="7169" width="11.42578125" style="36" customWidth="1"/>
    <col min="7170" max="7170" width="10.28515625" style="36" bestFit="1" customWidth="1"/>
    <col min="7171" max="7171" width="12.140625" style="36" customWidth="1"/>
    <col min="7172" max="7172" width="12.28515625" style="36" customWidth="1"/>
    <col min="7173" max="7173" width="17.140625" style="36" customWidth="1"/>
    <col min="7174" max="7174" width="23" style="36" customWidth="1"/>
    <col min="7175" max="7409" width="8.85546875" style="36"/>
    <col min="7410" max="7410" width="4.42578125" style="36" customWidth="1"/>
    <col min="7411" max="7411" width="28.140625" style="36" customWidth="1"/>
    <col min="7412" max="7412" width="11.7109375" style="36" customWidth="1"/>
    <col min="7413" max="7413" width="11.85546875" style="36" customWidth="1"/>
    <col min="7414" max="7417" width="11" style="36" customWidth="1"/>
    <col min="7418" max="7418" width="12.7109375" style="36" customWidth="1"/>
    <col min="7419" max="7419" width="9.85546875" style="36" customWidth="1"/>
    <col min="7420" max="7420" width="14" style="36" customWidth="1"/>
    <col min="7421" max="7421" width="12" style="36" customWidth="1"/>
    <col min="7422" max="7422" width="11.7109375" style="36" customWidth="1"/>
    <col min="7423" max="7423" width="10.85546875" style="36" customWidth="1"/>
    <col min="7424" max="7425" width="11.42578125" style="36" customWidth="1"/>
    <col min="7426" max="7426" width="10.28515625" style="36" bestFit="1" customWidth="1"/>
    <col min="7427" max="7427" width="12.140625" style="36" customWidth="1"/>
    <col min="7428" max="7428" width="12.28515625" style="36" customWidth="1"/>
    <col min="7429" max="7429" width="17.140625" style="36" customWidth="1"/>
    <col min="7430" max="7430" width="23" style="36" customWidth="1"/>
    <col min="7431" max="7665" width="8.85546875" style="36"/>
    <col min="7666" max="7666" width="4.42578125" style="36" customWidth="1"/>
    <col min="7667" max="7667" width="28.140625" style="36" customWidth="1"/>
    <col min="7668" max="7668" width="11.7109375" style="36" customWidth="1"/>
    <col min="7669" max="7669" width="11.85546875" style="36" customWidth="1"/>
    <col min="7670" max="7673" width="11" style="36" customWidth="1"/>
    <col min="7674" max="7674" width="12.7109375" style="36" customWidth="1"/>
    <col min="7675" max="7675" width="9.85546875" style="36" customWidth="1"/>
    <col min="7676" max="7676" width="14" style="36" customWidth="1"/>
    <col min="7677" max="7677" width="12" style="36" customWidth="1"/>
    <col min="7678" max="7678" width="11.7109375" style="36" customWidth="1"/>
    <col min="7679" max="7679" width="10.85546875" style="36" customWidth="1"/>
    <col min="7680" max="7681" width="11.42578125" style="36" customWidth="1"/>
    <col min="7682" max="7682" width="10.28515625" style="36" bestFit="1" customWidth="1"/>
    <col min="7683" max="7683" width="12.140625" style="36" customWidth="1"/>
    <col min="7684" max="7684" width="12.28515625" style="36" customWidth="1"/>
    <col min="7685" max="7685" width="17.140625" style="36" customWidth="1"/>
    <col min="7686" max="7686" width="23" style="36" customWidth="1"/>
    <col min="7687" max="7921" width="8.85546875" style="36"/>
    <col min="7922" max="7922" width="4.42578125" style="36" customWidth="1"/>
    <col min="7923" max="7923" width="28.140625" style="36" customWidth="1"/>
    <col min="7924" max="7924" width="11.7109375" style="36" customWidth="1"/>
    <col min="7925" max="7925" width="11.85546875" style="36" customWidth="1"/>
    <col min="7926" max="7929" width="11" style="36" customWidth="1"/>
    <col min="7930" max="7930" width="12.7109375" style="36" customWidth="1"/>
    <col min="7931" max="7931" width="9.85546875" style="36" customWidth="1"/>
    <col min="7932" max="7932" width="14" style="36" customWidth="1"/>
    <col min="7933" max="7933" width="12" style="36" customWidth="1"/>
    <col min="7934" max="7934" width="11.7109375" style="36" customWidth="1"/>
    <col min="7935" max="7935" width="10.85546875" style="36" customWidth="1"/>
    <col min="7936" max="7937" width="11.42578125" style="36" customWidth="1"/>
    <col min="7938" max="7938" width="10.28515625" style="36" bestFit="1" customWidth="1"/>
    <col min="7939" max="7939" width="12.140625" style="36" customWidth="1"/>
    <col min="7940" max="7940" width="12.28515625" style="36" customWidth="1"/>
    <col min="7941" max="7941" width="17.140625" style="36" customWidth="1"/>
    <col min="7942" max="7942" width="23" style="36" customWidth="1"/>
    <col min="7943" max="8177" width="8.85546875" style="36"/>
    <col min="8178" max="8178" width="4.42578125" style="36" customWidth="1"/>
    <col min="8179" max="8179" width="28.140625" style="36" customWidth="1"/>
    <col min="8180" max="8180" width="11.7109375" style="36" customWidth="1"/>
    <col min="8181" max="8181" width="11.85546875" style="36" customWidth="1"/>
    <col min="8182" max="8185" width="11" style="36" customWidth="1"/>
    <col min="8186" max="8186" width="12.7109375" style="36" customWidth="1"/>
    <col min="8187" max="8187" width="9.85546875" style="36" customWidth="1"/>
    <col min="8188" max="8188" width="14" style="36" customWidth="1"/>
    <col min="8189" max="8189" width="12" style="36" customWidth="1"/>
    <col min="8190" max="8190" width="11.7109375" style="36" customWidth="1"/>
    <col min="8191" max="8191" width="10.85546875" style="36" customWidth="1"/>
    <col min="8192" max="8193" width="11.42578125" style="36" customWidth="1"/>
    <col min="8194" max="8194" width="10.28515625" style="36" bestFit="1" customWidth="1"/>
    <col min="8195" max="8195" width="12.140625" style="36" customWidth="1"/>
    <col min="8196" max="8196" width="12.28515625" style="36" customWidth="1"/>
    <col min="8197" max="8197" width="17.140625" style="36" customWidth="1"/>
    <col min="8198" max="8198" width="23" style="36" customWidth="1"/>
    <col min="8199" max="8433" width="8.85546875" style="36"/>
    <col min="8434" max="8434" width="4.42578125" style="36" customWidth="1"/>
    <col min="8435" max="8435" width="28.140625" style="36" customWidth="1"/>
    <col min="8436" max="8436" width="11.7109375" style="36" customWidth="1"/>
    <col min="8437" max="8437" width="11.85546875" style="36" customWidth="1"/>
    <col min="8438" max="8441" width="11" style="36" customWidth="1"/>
    <col min="8442" max="8442" width="12.7109375" style="36" customWidth="1"/>
    <col min="8443" max="8443" width="9.85546875" style="36" customWidth="1"/>
    <col min="8444" max="8444" width="14" style="36" customWidth="1"/>
    <col min="8445" max="8445" width="12" style="36" customWidth="1"/>
    <col min="8446" max="8446" width="11.7109375" style="36" customWidth="1"/>
    <col min="8447" max="8447" width="10.85546875" style="36" customWidth="1"/>
    <col min="8448" max="8449" width="11.42578125" style="36" customWidth="1"/>
    <col min="8450" max="8450" width="10.28515625" style="36" bestFit="1" customWidth="1"/>
    <col min="8451" max="8451" width="12.140625" style="36" customWidth="1"/>
    <col min="8452" max="8452" width="12.28515625" style="36" customWidth="1"/>
    <col min="8453" max="8453" width="17.140625" style="36" customWidth="1"/>
    <col min="8454" max="8454" width="23" style="36" customWidth="1"/>
    <col min="8455" max="8689" width="8.85546875" style="36"/>
    <col min="8690" max="8690" width="4.42578125" style="36" customWidth="1"/>
    <col min="8691" max="8691" width="28.140625" style="36" customWidth="1"/>
    <col min="8692" max="8692" width="11.7109375" style="36" customWidth="1"/>
    <col min="8693" max="8693" width="11.85546875" style="36" customWidth="1"/>
    <col min="8694" max="8697" width="11" style="36" customWidth="1"/>
    <col min="8698" max="8698" width="12.7109375" style="36" customWidth="1"/>
    <col min="8699" max="8699" width="9.85546875" style="36" customWidth="1"/>
    <col min="8700" max="8700" width="14" style="36" customWidth="1"/>
    <col min="8701" max="8701" width="12" style="36" customWidth="1"/>
    <col min="8702" max="8702" width="11.7109375" style="36" customWidth="1"/>
    <col min="8703" max="8703" width="10.85546875" style="36" customWidth="1"/>
    <col min="8704" max="8705" width="11.42578125" style="36" customWidth="1"/>
    <col min="8706" max="8706" width="10.28515625" style="36" bestFit="1" customWidth="1"/>
    <col min="8707" max="8707" width="12.140625" style="36" customWidth="1"/>
    <col min="8708" max="8708" width="12.28515625" style="36" customWidth="1"/>
    <col min="8709" max="8709" width="17.140625" style="36" customWidth="1"/>
    <col min="8710" max="8710" width="23" style="36" customWidth="1"/>
    <col min="8711" max="8945" width="8.85546875" style="36"/>
    <col min="8946" max="8946" width="4.42578125" style="36" customWidth="1"/>
    <col min="8947" max="8947" width="28.140625" style="36" customWidth="1"/>
    <col min="8948" max="8948" width="11.7109375" style="36" customWidth="1"/>
    <col min="8949" max="8949" width="11.85546875" style="36" customWidth="1"/>
    <col min="8950" max="8953" width="11" style="36" customWidth="1"/>
    <col min="8954" max="8954" width="12.7109375" style="36" customWidth="1"/>
    <col min="8955" max="8955" width="9.85546875" style="36" customWidth="1"/>
    <col min="8956" max="8956" width="14" style="36" customWidth="1"/>
    <col min="8957" max="8957" width="12" style="36" customWidth="1"/>
    <col min="8958" max="8958" width="11.7109375" style="36" customWidth="1"/>
    <col min="8959" max="8959" width="10.85546875" style="36" customWidth="1"/>
    <col min="8960" max="8961" width="11.42578125" style="36" customWidth="1"/>
    <col min="8962" max="8962" width="10.28515625" style="36" bestFit="1" customWidth="1"/>
    <col min="8963" max="8963" width="12.140625" style="36" customWidth="1"/>
    <col min="8964" max="8964" width="12.28515625" style="36" customWidth="1"/>
    <col min="8965" max="8965" width="17.140625" style="36" customWidth="1"/>
    <col min="8966" max="8966" width="23" style="36" customWidth="1"/>
    <col min="8967" max="9201" width="8.85546875" style="36"/>
    <col min="9202" max="9202" width="4.42578125" style="36" customWidth="1"/>
    <col min="9203" max="9203" width="28.140625" style="36" customWidth="1"/>
    <col min="9204" max="9204" width="11.7109375" style="36" customWidth="1"/>
    <col min="9205" max="9205" width="11.85546875" style="36" customWidth="1"/>
    <col min="9206" max="9209" width="11" style="36" customWidth="1"/>
    <col min="9210" max="9210" width="12.7109375" style="36" customWidth="1"/>
    <col min="9211" max="9211" width="9.85546875" style="36" customWidth="1"/>
    <col min="9212" max="9212" width="14" style="36" customWidth="1"/>
    <col min="9213" max="9213" width="12" style="36" customWidth="1"/>
    <col min="9214" max="9214" width="11.7109375" style="36" customWidth="1"/>
    <col min="9215" max="9215" width="10.85546875" style="36" customWidth="1"/>
    <col min="9216" max="9217" width="11.42578125" style="36" customWidth="1"/>
    <col min="9218" max="9218" width="10.28515625" style="36" bestFit="1" customWidth="1"/>
    <col min="9219" max="9219" width="12.140625" style="36" customWidth="1"/>
    <col min="9220" max="9220" width="12.28515625" style="36" customWidth="1"/>
    <col min="9221" max="9221" width="17.140625" style="36" customWidth="1"/>
    <col min="9222" max="9222" width="23" style="36" customWidth="1"/>
    <col min="9223" max="9457" width="8.85546875" style="36"/>
    <col min="9458" max="9458" width="4.42578125" style="36" customWidth="1"/>
    <col min="9459" max="9459" width="28.140625" style="36" customWidth="1"/>
    <col min="9460" max="9460" width="11.7109375" style="36" customWidth="1"/>
    <col min="9461" max="9461" width="11.85546875" style="36" customWidth="1"/>
    <col min="9462" max="9465" width="11" style="36" customWidth="1"/>
    <col min="9466" max="9466" width="12.7109375" style="36" customWidth="1"/>
    <col min="9467" max="9467" width="9.85546875" style="36" customWidth="1"/>
    <col min="9468" max="9468" width="14" style="36" customWidth="1"/>
    <col min="9469" max="9469" width="12" style="36" customWidth="1"/>
    <col min="9470" max="9470" width="11.7109375" style="36" customWidth="1"/>
    <col min="9471" max="9471" width="10.85546875" style="36" customWidth="1"/>
    <col min="9472" max="9473" width="11.42578125" style="36" customWidth="1"/>
    <col min="9474" max="9474" width="10.28515625" style="36" bestFit="1" customWidth="1"/>
    <col min="9475" max="9475" width="12.140625" style="36" customWidth="1"/>
    <col min="9476" max="9476" width="12.28515625" style="36" customWidth="1"/>
    <col min="9477" max="9477" width="17.140625" style="36" customWidth="1"/>
    <col min="9478" max="9478" width="23" style="36" customWidth="1"/>
    <col min="9479" max="9713" width="8.85546875" style="36"/>
    <col min="9714" max="9714" width="4.42578125" style="36" customWidth="1"/>
    <col min="9715" max="9715" width="28.140625" style="36" customWidth="1"/>
    <col min="9716" max="9716" width="11.7109375" style="36" customWidth="1"/>
    <col min="9717" max="9717" width="11.85546875" style="36" customWidth="1"/>
    <col min="9718" max="9721" width="11" style="36" customWidth="1"/>
    <col min="9722" max="9722" width="12.7109375" style="36" customWidth="1"/>
    <col min="9723" max="9723" width="9.85546875" style="36" customWidth="1"/>
    <col min="9724" max="9724" width="14" style="36" customWidth="1"/>
    <col min="9725" max="9725" width="12" style="36" customWidth="1"/>
    <col min="9726" max="9726" width="11.7109375" style="36" customWidth="1"/>
    <col min="9727" max="9727" width="10.85546875" style="36" customWidth="1"/>
    <col min="9728" max="9729" width="11.42578125" style="36" customWidth="1"/>
    <col min="9730" max="9730" width="10.28515625" style="36" bestFit="1" customWidth="1"/>
    <col min="9731" max="9731" width="12.140625" style="36" customWidth="1"/>
    <col min="9732" max="9732" width="12.28515625" style="36" customWidth="1"/>
    <col min="9733" max="9733" width="17.140625" style="36" customWidth="1"/>
    <col min="9734" max="9734" width="23" style="36" customWidth="1"/>
    <col min="9735" max="9969" width="8.85546875" style="36"/>
    <col min="9970" max="9970" width="4.42578125" style="36" customWidth="1"/>
    <col min="9971" max="9971" width="28.140625" style="36" customWidth="1"/>
    <col min="9972" max="9972" width="11.7109375" style="36" customWidth="1"/>
    <col min="9973" max="9973" width="11.85546875" style="36" customWidth="1"/>
    <col min="9974" max="9977" width="11" style="36" customWidth="1"/>
    <col min="9978" max="9978" width="12.7109375" style="36" customWidth="1"/>
    <col min="9979" max="9979" width="9.85546875" style="36" customWidth="1"/>
    <col min="9980" max="9980" width="14" style="36" customWidth="1"/>
    <col min="9981" max="9981" width="12" style="36" customWidth="1"/>
    <col min="9982" max="9982" width="11.7109375" style="36" customWidth="1"/>
    <col min="9983" max="9983" width="10.85546875" style="36" customWidth="1"/>
    <col min="9984" max="9985" width="11.42578125" style="36" customWidth="1"/>
    <col min="9986" max="9986" width="10.28515625" style="36" bestFit="1" customWidth="1"/>
    <col min="9987" max="9987" width="12.140625" style="36" customWidth="1"/>
    <col min="9988" max="9988" width="12.28515625" style="36" customWidth="1"/>
    <col min="9989" max="9989" width="17.140625" style="36" customWidth="1"/>
    <col min="9990" max="9990" width="23" style="36" customWidth="1"/>
    <col min="9991" max="10225" width="8.85546875" style="36"/>
    <col min="10226" max="10226" width="4.42578125" style="36" customWidth="1"/>
    <col min="10227" max="10227" width="28.140625" style="36" customWidth="1"/>
    <col min="10228" max="10228" width="11.7109375" style="36" customWidth="1"/>
    <col min="10229" max="10229" width="11.85546875" style="36" customWidth="1"/>
    <col min="10230" max="10233" width="11" style="36" customWidth="1"/>
    <col min="10234" max="10234" width="12.7109375" style="36" customWidth="1"/>
    <col min="10235" max="10235" width="9.85546875" style="36" customWidth="1"/>
    <col min="10236" max="10236" width="14" style="36" customWidth="1"/>
    <col min="10237" max="10237" width="12" style="36" customWidth="1"/>
    <col min="10238" max="10238" width="11.7109375" style="36" customWidth="1"/>
    <col min="10239" max="10239" width="10.85546875" style="36" customWidth="1"/>
    <col min="10240" max="10241" width="11.42578125" style="36" customWidth="1"/>
    <col min="10242" max="10242" width="10.28515625" style="36" bestFit="1" customWidth="1"/>
    <col min="10243" max="10243" width="12.140625" style="36" customWidth="1"/>
    <col min="10244" max="10244" width="12.28515625" style="36" customWidth="1"/>
    <col min="10245" max="10245" width="17.140625" style="36" customWidth="1"/>
    <col min="10246" max="10246" width="23" style="36" customWidth="1"/>
    <col min="10247" max="10481" width="8.85546875" style="36"/>
    <col min="10482" max="10482" width="4.42578125" style="36" customWidth="1"/>
    <col min="10483" max="10483" width="28.140625" style="36" customWidth="1"/>
    <col min="10484" max="10484" width="11.7109375" style="36" customWidth="1"/>
    <col min="10485" max="10485" width="11.85546875" style="36" customWidth="1"/>
    <col min="10486" max="10489" width="11" style="36" customWidth="1"/>
    <col min="10490" max="10490" width="12.7109375" style="36" customWidth="1"/>
    <col min="10491" max="10491" width="9.85546875" style="36" customWidth="1"/>
    <col min="10492" max="10492" width="14" style="36" customWidth="1"/>
    <col min="10493" max="10493" width="12" style="36" customWidth="1"/>
    <col min="10494" max="10494" width="11.7109375" style="36" customWidth="1"/>
    <col min="10495" max="10495" width="10.85546875" style="36" customWidth="1"/>
    <col min="10496" max="10497" width="11.42578125" style="36" customWidth="1"/>
    <col min="10498" max="10498" width="10.28515625" style="36" bestFit="1" customWidth="1"/>
    <col min="10499" max="10499" width="12.140625" style="36" customWidth="1"/>
    <col min="10500" max="10500" width="12.28515625" style="36" customWidth="1"/>
    <col min="10501" max="10501" width="17.140625" style="36" customWidth="1"/>
    <col min="10502" max="10502" width="23" style="36" customWidth="1"/>
    <col min="10503" max="10737" width="8.85546875" style="36"/>
    <col min="10738" max="10738" width="4.42578125" style="36" customWidth="1"/>
    <col min="10739" max="10739" width="28.140625" style="36" customWidth="1"/>
    <col min="10740" max="10740" width="11.7109375" style="36" customWidth="1"/>
    <col min="10741" max="10741" width="11.85546875" style="36" customWidth="1"/>
    <col min="10742" max="10745" width="11" style="36" customWidth="1"/>
    <col min="10746" max="10746" width="12.7109375" style="36" customWidth="1"/>
    <col min="10747" max="10747" width="9.85546875" style="36" customWidth="1"/>
    <col min="10748" max="10748" width="14" style="36" customWidth="1"/>
    <col min="10749" max="10749" width="12" style="36" customWidth="1"/>
    <col min="10750" max="10750" width="11.7109375" style="36" customWidth="1"/>
    <col min="10751" max="10751" width="10.85546875" style="36" customWidth="1"/>
    <col min="10752" max="10753" width="11.42578125" style="36" customWidth="1"/>
    <col min="10754" max="10754" width="10.28515625" style="36" bestFit="1" customWidth="1"/>
    <col min="10755" max="10755" width="12.140625" style="36" customWidth="1"/>
    <col min="10756" max="10756" width="12.28515625" style="36" customWidth="1"/>
    <col min="10757" max="10757" width="17.140625" style="36" customWidth="1"/>
    <col min="10758" max="10758" width="23" style="36" customWidth="1"/>
    <col min="10759" max="10993" width="8.85546875" style="36"/>
    <col min="10994" max="10994" width="4.42578125" style="36" customWidth="1"/>
    <col min="10995" max="10995" width="28.140625" style="36" customWidth="1"/>
    <col min="10996" max="10996" width="11.7109375" style="36" customWidth="1"/>
    <col min="10997" max="10997" width="11.85546875" style="36" customWidth="1"/>
    <col min="10998" max="11001" width="11" style="36" customWidth="1"/>
    <col min="11002" max="11002" width="12.7109375" style="36" customWidth="1"/>
    <col min="11003" max="11003" width="9.85546875" style="36" customWidth="1"/>
    <col min="11004" max="11004" width="14" style="36" customWidth="1"/>
    <col min="11005" max="11005" width="12" style="36" customWidth="1"/>
    <col min="11006" max="11006" width="11.7109375" style="36" customWidth="1"/>
    <col min="11007" max="11007" width="10.85546875" style="36" customWidth="1"/>
    <col min="11008" max="11009" width="11.42578125" style="36" customWidth="1"/>
    <col min="11010" max="11010" width="10.28515625" style="36" bestFit="1" customWidth="1"/>
    <col min="11011" max="11011" width="12.140625" style="36" customWidth="1"/>
    <col min="11012" max="11012" width="12.28515625" style="36" customWidth="1"/>
    <col min="11013" max="11013" width="17.140625" style="36" customWidth="1"/>
    <col min="11014" max="11014" width="23" style="36" customWidth="1"/>
    <col min="11015" max="11249" width="8.85546875" style="36"/>
    <col min="11250" max="11250" width="4.42578125" style="36" customWidth="1"/>
    <col min="11251" max="11251" width="28.140625" style="36" customWidth="1"/>
    <col min="11252" max="11252" width="11.7109375" style="36" customWidth="1"/>
    <col min="11253" max="11253" width="11.85546875" style="36" customWidth="1"/>
    <col min="11254" max="11257" width="11" style="36" customWidth="1"/>
    <col min="11258" max="11258" width="12.7109375" style="36" customWidth="1"/>
    <col min="11259" max="11259" width="9.85546875" style="36" customWidth="1"/>
    <col min="11260" max="11260" width="14" style="36" customWidth="1"/>
    <col min="11261" max="11261" width="12" style="36" customWidth="1"/>
    <col min="11262" max="11262" width="11.7109375" style="36" customWidth="1"/>
    <col min="11263" max="11263" width="10.85546875" style="36" customWidth="1"/>
    <col min="11264" max="11265" width="11.42578125" style="36" customWidth="1"/>
    <col min="11266" max="11266" width="10.28515625" style="36" bestFit="1" customWidth="1"/>
    <col min="11267" max="11267" width="12.140625" style="36" customWidth="1"/>
    <col min="11268" max="11268" width="12.28515625" style="36" customWidth="1"/>
    <col min="11269" max="11269" width="17.140625" style="36" customWidth="1"/>
    <col min="11270" max="11270" width="23" style="36" customWidth="1"/>
    <col min="11271" max="11505" width="8.85546875" style="36"/>
    <col min="11506" max="11506" width="4.42578125" style="36" customWidth="1"/>
    <col min="11507" max="11507" width="28.140625" style="36" customWidth="1"/>
    <col min="11508" max="11508" width="11.7109375" style="36" customWidth="1"/>
    <col min="11509" max="11509" width="11.85546875" style="36" customWidth="1"/>
    <col min="11510" max="11513" width="11" style="36" customWidth="1"/>
    <col min="11514" max="11514" width="12.7109375" style="36" customWidth="1"/>
    <col min="11515" max="11515" width="9.85546875" style="36" customWidth="1"/>
    <col min="11516" max="11516" width="14" style="36" customWidth="1"/>
    <col min="11517" max="11517" width="12" style="36" customWidth="1"/>
    <col min="11518" max="11518" width="11.7109375" style="36" customWidth="1"/>
    <col min="11519" max="11519" width="10.85546875" style="36" customWidth="1"/>
    <col min="11520" max="11521" width="11.42578125" style="36" customWidth="1"/>
    <col min="11522" max="11522" width="10.28515625" style="36" bestFit="1" customWidth="1"/>
    <col min="11523" max="11523" width="12.140625" style="36" customWidth="1"/>
    <col min="11524" max="11524" width="12.28515625" style="36" customWidth="1"/>
    <col min="11525" max="11525" width="17.140625" style="36" customWidth="1"/>
    <col min="11526" max="11526" width="23" style="36" customWidth="1"/>
    <col min="11527" max="11761" width="8.85546875" style="36"/>
    <col min="11762" max="11762" width="4.42578125" style="36" customWidth="1"/>
    <col min="11763" max="11763" width="28.140625" style="36" customWidth="1"/>
    <col min="11764" max="11764" width="11.7109375" style="36" customWidth="1"/>
    <col min="11765" max="11765" width="11.85546875" style="36" customWidth="1"/>
    <col min="11766" max="11769" width="11" style="36" customWidth="1"/>
    <col min="11770" max="11770" width="12.7109375" style="36" customWidth="1"/>
    <col min="11771" max="11771" width="9.85546875" style="36" customWidth="1"/>
    <col min="11772" max="11772" width="14" style="36" customWidth="1"/>
    <col min="11773" max="11773" width="12" style="36" customWidth="1"/>
    <col min="11774" max="11774" width="11.7109375" style="36" customWidth="1"/>
    <col min="11775" max="11775" width="10.85546875" style="36" customWidth="1"/>
    <col min="11776" max="11777" width="11.42578125" style="36" customWidth="1"/>
    <col min="11778" max="11778" width="10.28515625" style="36" bestFit="1" customWidth="1"/>
    <col min="11779" max="11779" width="12.140625" style="36" customWidth="1"/>
    <col min="11780" max="11780" width="12.28515625" style="36" customWidth="1"/>
    <col min="11781" max="11781" width="17.140625" style="36" customWidth="1"/>
    <col min="11782" max="11782" width="23" style="36" customWidth="1"/>
    <col min="11783" max="12017" width="8.85546875" style="36"/>
    <col min="12018" max="12018" width="4.42578125" style="36" customWidth="1"/>
    <col min="12019" max="12019" width="28.140625" style="36" customWidth="1"/>
    <col min="12020" max="12020" width="11.7109375" style="36" customWidth="1"/>
    <col min="12021" max="12021" width="11.85546875" style="36" customWidth="1"/>
    <col min="12022" max="12025" width="11" style="36" customWidth="1"/>
    <col min="12026" max="12026" width="12.7109375" style="36" customWidth="1"/>
    <col min="12027" max="12027" width="9.85546875" style="36" customWidth="1"/>
    <col min="12028" max="12028" width="14" style="36" customWidth="1"/>
    <col min="12029" max="12029" width="12" style="36" customWidth="1"/>
    <col min="12030" max="12030" width="11.7109375" style="36" customWidth="1"/>
    <col min="12031" max="12031" width="10.85546875" style="36" customWidth="1"/>
    <col min="12032" max="12033" width="11.42578125" style="36" customWidth="1"/>
    <col min="12034" max="12034" width="10.28515625" style="36" bestFit="1" customWidth="1"/>
    <col min="12035" max="12035" width="12.140625" style="36" customWidth="1"/>
    <col min="12036" max="12036" width="12.28515625" style="36" customWidth="1"/>
    <col min="12037" max="12037" width="17.140625" style="36" customWidth="1"/>
    <col min="12038" max="12038" width="23" style="36" customWidth="1"/>
    <col min="12039" max="12273" width="8.85546875" style="36"/>
    <col min="12274" max="12274" width="4.42578125" style="36" customWidth="1"/>
    <col min="12275" max="12275" width="28.140625" style="36" customWidth="1"/>
    <col min="12276" max="12276" width="11.7109375" style="36" customWidth="1"/>
    <col min="12277" max="12277" width="11.85546875" style="36" customWidth="1"/>
    <col min="12278" max="12281" width="11" style="36" customWidth="1"/>
    <col min="12282" max="12282" width="12.7109375" style="36" customWidth="1"/>
    <col min="12283" max="12283" width="9.85546875" style="36" customWidth="1"/>
    <col min="12284" max="12284" width="14" style="36" customWidth="1"/>
    <col min="12285" max="12285" width="12" style="36" customWidth="1"/>
    <col min="12286" max="12286" width="11.7109375" style="36" customWidth="1"/>
    <col min="12287" max="12287" width="10.85546875" style="36" customWidth="1"/>
    <col min="12288" max="12289" width="11.42578125" style="36" customWidth="1"/>
    <col min="12290" max="12290" width="10.28515625" style="36" bestFit="1" customWidth="1"/>
    <col min="12291" max="12291" width="12.140625" style="36" customWidth="1"/>
    <col min="12292" max="12292" width="12.28515625" style="36" customWidth="1"/>
    <col min="12293" max="12293" width="17.140625" style="36" customWidth="1"/>
    <col min="12294" max="12294" width="23" style="36" customWidth="1"/>
    <col min="12295" max="12529" width="8.85546875" style="36"/>
    <col min="12530" max="12530" width="4.42578125" style="36" customWidth="1"/>
    <col min="12531" max="12531" width="28.140625" style="36" customWidth="1"/>
    <col min="12532" max="12532" width="11.7109375" style="36" customWidth="1"/>
    <col min="12533" max="12533" width="11.85546875" style="36" customWidth="1"/>
    <col min="12534" max="12537" width="11" style="36" customWidth="1"/>
    <col min="12538" max="12538" width="12.7109375" style="36" customWidth="1"/>
    <col min="12539" max="12539" width="9.85546875" style="36" customWidth="1"/>
    <col min="12540" max="12540" width="14" style="36" customWidth="1"/>
    <col min="12541" max="12541" width="12" style="36" customWidth="1"/>
    <col min="12542" max="12542" width="11.7109375" style="36" customWidth="1"/>
    <col min="12543" max="12543" width="10.85546875" style="36" customWidth="1"/>
    <col min="12544" max="12545" width="11.42578125" style="36" customWidth="1"/>
    <col min="12546" max="12546" width="10.28515625" style="36" bestFit="1" customWidth="1"/>
    <col min="12547" max="12547" width="12.140625" style="36" customWidth="1"/>
    <col min="12548" max="12548" width="12.28515625" style="36" customWidth="1"/>
    <col min="12549" max="12549" width="17.140625" style="36" customWidth="1"/>
    <col min="12550" max="12550" width="23" style="36" customWidth="1"/>
    <col min="12551" max="12785" width="8.85546875" style="36"/>
    <col min="12786" max="12786" width="4.42578125" style="36" customWidth="1"/>
    <col min="12787" max="12787" width="28.140625" style="36" customWidth="1"/>
    <col min="12788" max="12788" width="11.7109375" style="36" customWidth="1"/>
    <col min="12789" max="12789" width="11.85546875" style="36" customWidth="1"/>
    <col min="12790" max="12793" width="11" style="36" customWidth="1"/>
    <col min="12794" max="12794" width="12.7109375" style="36" customWidth="1"/>
    <col min="12795" max="12795" width="9.85546875" style="36" customWidth="1"/>
    <col min="12796" max="12796" width="14" style="36" customWidth="1"/>
    <col min="12797" max="12797" width="12" style="36" customWidth="1"/>
    <col min="12798" max="12798" width="11.7109375" style="36" customWidth="1"/>
    <col min="12799" max="12799" width="10.85546875" style="36" customWidth="1"/>
    <col min="12800" max="12801" width="11.42578125" style="36" customWidth="1"/>
    <col min="12802" max="12802" width="10.28515625" style="36" bestFit="1" customWidth="1"/>
    <col min="12803" max="12803" width="12.140625" style="36" customWidth="1"/>
    <col min="12804" max="12804" width="12.28515625" style="36" customWidth="1"/>
    <col min="12805" max="12805" width="17.140625" style="36" customWidth="1"/>
    <col min="12806" max="12806" width="23" style="36" customWidth="1"/>
    <col min="12807" max="13041" width="8.85546875" style="36"/>
    <col min="13042" max="13042" width="4.42578125" style="36" customWidth="1"/>
    <col min="13043" max="13043" width="28.140625" style="36" customWidth="1"/>
    <col min="13044" max="13044" width="11.7109375" style="36" customWidth="1"/>
    <col min="13045" max="13045" width="11.85546875" style="36" customWidth="1"/>
    <col min="13046" max="13049" width="11" style="36" customWidth="1"/>
    <col min="13050" max="13050" width="12.7109375" style="36" customWidth="1"/>
    <col min="13051" max="13051" width="9.85546875" style="36" customWidth="1"/>
    <col min="13052" max="13052" width="14" style="36" customWidth="1"/>
    <col min="13053" max="13053" width="12" style="36" customWidth="1"/>
    <col min="13054" max="13054" width="11.7109375" style="36" customWidth="1"/>
    <col min="13055" max="13055" width="10.85546875" style="36" customWidth="1"/>
    <col min="13056" max="13057" width="11.42578125" style="36" customWidth="1"/>
    <col min="13058" max="13058" width="10.28515625" style="36" bestFit="1" customWidth="1"/>
    <col min="13059" max="13059" width="12.140625" style="36" customWidth="1"/>
    <col min="13060" max="13060" width="12.28515625" style="36" customWidth="1"/>
    <col min="13061" max="13061" width="17.140625" style="36" customWidth="1"/>
    <col min="13062" max="13062" width="23" style="36" customWidth="1"/>
    <col min="13063" max="13297" width="8.85546875" style="36"/>
    <col min="13298" max="13298" width="4.42578125" style="36" customWidth="1"/>
    <col min="13299" max="13299" width="28.140625" style="36" customWidth="1"/>
    <col min="13300" max="13300" width="11.7109375" style="36" customWidth="1"/>
    <col min="13301" max="13301" width="11.85546875" style="36" customWidth="1"/>
    <col min="13302" max="13305" width="11" style="36" customWidth="1"/>
    <col min="13306" max="13306" width="12.7109375" style="36" customWidth="1"/>
    <col min="13307" max="13307" width="9.85546875" style="36" customWidth="1"/>
    <col min="13308" max="13308" width="14" style="36" customWidth="1"/>
    <col min="13309" max="13309" width="12" style="36" customWidth="1"/>
    <col min="13310" max="13310" width="11.7109375" style="36" customWidth="1"/>
    <col min="13311" max="13311" width="10.85546875" style="36" customWidth="1"/>
    <col min="13312" max="13313" width="11.42578125" style="36" customWidth="1"/>
    <col min="13314" max="13314" width="10.28515625" style="36" bestFit="1" customWidth="1"/>
    <col min="13315" max="13315" width="12.140625" style="36" customWidth="1"/>
    <col min="13316" max="13316" width="12.28515625" style="36" customWidth="1"/>
    <col min="13317" max="13317" width="17.140625" style="36" customWidth="1"/>
    <col min="13318" max="13318" width="23" style="36" customWidth="1"/>
    <col min="13319" max="13553" width="8.85546875" style="36"/>
    <col min="13554" max="13554" width="4.42578125" style="36" customWidth="1"/>
    <col min="13555" max="13555" width="28.140625" style="36" customWidth="1"/>
    <col min="13556" max="13556" width="11.7109375" style="36" customWidth="1"/>
    <col min="13557" max="13557" width="11.85546875" style="36" customWidth="1"/>
    <col min="13558" max="13561" width="11" style="36" customWidth="1"/>
    <col min="13562" max="13562" width="12.7109375" style="36" customWidth="1"/>
    <col min="13563" max="13563" width="9.85546875" style="36" customWidth="1"/>
    <col min="13564" max="13564" width="14" style="36" customWidth="1"/>
    <col min="13565" max="13565" width="12" style="36" customWidth="1"/>
    <col min="13566" max="13566" width="11.7109375" style="36" customWidth="1"/>
    <col min="13567" max="13567" width="10.85546875" style="36" customWidth="1"/>
    <col min="13568" max="13569" width="11.42578125" style="36" customWidth="1"/>
    <col min="13570" max="13570" width="10.28515625" style="36" bestFit="1" customWidth="1"/>
    <col min="13571" max="13571" width="12.140625" style="36" customWidth="1"/>
    <col min="13572" max="13572" width="12.28515625" style="36" customWidth="1"/>
    <col min="13573" max="13573" width="17.140625" style="36" customWidth="1"/>
    <col min="13574" max="13574" width="23" style="36" customWidth="1"/>
    <col min="13575" max="13809" width="8.85546875" style="36"/>
    <col min="13810" max="13810" width="4.42578125" style="36" customWidth="1"/>
    <col min="13811" max="13811" width="28.140625" style="36" customWidth="1"/>
    <col min="13812" max="13812" width="11.7109375" style="36" customWidth="1"/>
    <col min="13813" max="13813" width="11.85546875" style="36" customWidth="1"/>
    <col min="13814" max="13817" width="11" style="36" customWidth="1"/>
    <col min="13818" max="13818" width="12.7109375" style="36" customWidth="1"/>
    <col min="13819" max="13819" width="9.85546875" style="36" customWidth="1"/>
    <col min="13820" max="13820" width="14" style="36" customWidth="1"/>
    <col min="13821" max="13821" width="12" style="36" customWidth="1"/>
    <col min="13822" max="13822" width="11.7109375" style="36" customWidth="1"/>
    <col min="13823" max="13823" width="10.85546875" style="36" customWidth="1"/>
    <col min="13824" max="13825" width="11.42578125" style="36" customWidth="1"/>
    <col min="13826" max="13826" width="10.28515625" style="36" bestFit="1" customWidth="1"/>
    <col min="13827" max="13827" width="12.140625" style="36" customWidth="1"/>
    <col min="13828" max="13828" width="12.28515625" style="36" customWidth="1"/>
    <col min="13829" max="13829" width="17.140625" style="36" customWidth="1"/>
    <col min="13830" max="13830" width="23" style="36" customWidth="1"/>
    <col min="13831" max="14065" width="8.85546875" style="36"/>
    <col min="14066" max="14066" width="4.42578125" style="36" customWidth="1"/>
    <col min="14067" max="14067" width="28.140625" style="36" customWidth="1"/>
    <col min="14068" max="14068" width="11.7109375" style="36" customWidth="1"/>
    <col min="14069" max="14069" width="11.85546875" style="36" customWidth="1"/>
    <col min="14070" max="14073" width="11" style="36" customWidth="1"/>
    <col min="14074" max="14074" width="12.7109375" style="36" customWidth="1"/>
    <col min="14075" max="14075" width="9.85546875" style="36" customWidth="1"/>
    <col min="14076" max="14076" width="14" style="36" customWidth="1"/>
    <col min="14077" max="14077" width="12" style="36" customWidth="1"/>
    <col min="14078" max="14078" width="11.7109375" style="36" customWidth="1"/>
    <col min="14079" max="14079" width="10.85546875" style="36" customWidth="1"/>
    <col min="14080" max="14081" width="11.42578125" style="36" customWidth="1"/>
    <col min="14082" max="14082" width="10.28515625" style="36" bestFit="1" customWidth="1"/>
    <col min="14083" max="14083" width="12.140625" style="36" customWidth="1"/>
    <col min="14084" max="14084" width="12.28515625" style="36" customWidth="1"/>
    <col min="14085" max="14085" width="17.140625" style="36" customWidth="1"/>
    <col min="14086" max="14086" width="23" style="36" customWidth="1"/>
    <col min="14087" max="14321" width="8.85546875" style="36"/>
    <col min="14322" max="14322" width="4.42578125" style="36" customWidth="1"/>
    <col min="14323" max="14323" width="28.140625" style="36" customWidth="1"/>
    <col min="14324" max="14324" width="11.7109375" style="36" customWidth="1"/>
    <col min="14325" max="14325" width="11.85546875" style="36" customWidth="1"/>
    <col min="14326" max="14329" width="11" style="36" customWidth="1"/>
    <col min="14330" max="14330" width="12.7109375" style="36" customWidth="1"/>
    <col min="14331" max="14331" width="9.85546875" style="36" customWidth="1"/>
    <col min="14332" max="14332" width="14" style="36" customWidth="1"/>
    <col min="14333" max="14333" width="12" style="36" customWidth="1"/>
    <col min="14334" max="14334" width="11.7109375" style="36" customWidth="1"/>
    <col min="14335" max="14335" width="10.85546875" style="36" customWidth="1"/>
    <col min="14336" max="14337" width="11.42578125" style="36" customWidth="1"/>
    <col min="14338" max="14338" width="10.28515625" style="36" bestFit="1" customWidth="1"/>
    <col min="14339" max="14339" width="12.140625" style="36" customWidth="1"/>
    <col min="14340" max="14340" width="12.28515625" style="36" customWidth="1"/>
    <col min="14341" max="14341" width="17.140625" style="36" customWidth="1"/>
    <col min="14342" max="14342" width="23" style="36" customWidth="1"/>
    <col min="14343" max="14577" width="8.85546875" style="36"/>
    <col min="14578" max="14578" width="4.42578125" style="36" customWidth="1"/>
    <col min="14579" max="14579" width="28.140625" style="36" customWidth="1"/>
    <col min="14580" max="14580" width="11.7109375" style="36" customWidth="1"/>
    <col min="14581" max="14581" width="11.85546875" style="36" customWidth="1"/>
    <col min="14582" max="14585" width="11" style="36" customWidth="1"/>
    <col min="14586" max="14586" width="12.7109375" style="36" customWidth="1"/>
    <col min="14587" max="14587" width="9.85546875" style="36" customWidth="1"/>
    <col min="14588" max="14588" width="14" style="36" customWidth="1"/>
    <col min="14589" max="14589" width="12" style="36" customWidth="1"/>
    <col min="14590" max="14590" width="11.7109375" style="36" customWidth="1"/>
    <col min="14591" max="14591" width="10.85546875" style="36" customWidth="1"/>
    <col min="14592" max="14593" width="11.42578125" style="36" customWidth="1"/>
    <col min="14594" max="14594" width="10.28515625" style="36" bestFit="1" customWidth="1"/>
    <col min="14595" max="14595" width="12.140625" style="36" customWidth="1"/>
    <col min="14596" max="14596" width="12.28515625" style="36" customWidth="1"/>
    <col min="14597" max="14597" width="17.140625" style="36" customWidth="1"/>
    <col min="14598" max="14598" width="23" style="36" customWidth="1"/>
    <col min="14599" max="14833" width="8.85546875" style="36"/>
    <col min="14834" max="14834" width="4.42578125" style="36" customWidth="1"/>
    <col min="14835" max="14835" width="28.140625" style="36" customWidth="1"/>
    <col min="14836" max="14836" width="11.7109375" style="36" customWidth="1"/>
    <col min="14837" max="14837" width="11.85546875" style="36" customWidth="1"/>
    <col min="14838" max="14841" width="11" style="36" customWidth="1"/>
    <col min="14842" max="14842" width="12.7109375" style="36" customWidth="1"/>
    <col min="14843" max="14843" width="9.85546875" style="36" customWidth="1"/>
    <col min="14844" max="14844" width="14" style="36" customWidth="1"/>
    <col min="14845" max="14845" width="12" style="36" customWidth="1"/>
    <col min="14846" max="14846" width="11.7109375" style="36" customWidth="1"/>
    <col min="14847" max="14847" width="10.85546875" style="36" customWidth="1"/>
    <col min="14848" max="14849" width="11.42578125" style="36" customWidth="1"/>
    <col min="14850" max="14850" width="10.28515625" style="36" bestFit="1" customWidth="1"/>
    <col min="14851" max="14851" width="12.140625" style="36" customWidth="1"/>
    <col min="14852" max="14852" width="12.28515625" style="36" customWidth="1"/>
    <col min="14853" max="14853" width="17.140625" style="36" customWidth="1"/>
    <col min="14854" max="14854" width="23" style="36" customWidth="1"/>
    <col min="14855" max="15089" width="8.85546875" style="36"/>
    <col min="15090" max="15090" width="4.42578125" style="36" customWidth="1"/>
    <col min="15091" max="15091" width="28.140625" style="36" customWidth="1"/>
    <col min="15092" max="15092" width="11.7109375" style="36" customWidth="1"/>
    <col min="15093" max="15093" width="11.85546875" style="36" customWidth="1"/>
    <col min="15094" max="15097" width="11" style="36" customWidth="1"/>
    <col min="15098" max="15098" width="12.7109375" style="36" customWidth="1"/>
    <col min="15099" max="15099" width="9.85546875" style="36" customWidth="1"/>
    <col min="15100" max="15100" width="14" style="36" customWidth="1"/>
    <col min="15101" max="15101" width="12" style="36" customWidth="1"/>
    <col min="15102" max="15102" width="11.7109375" style="36" customWidth="1"/>
    <col min="15103" max="15103" width="10.85546875" style="36" customWidth="1"/>
    <col min="15104" max="15105" width="11.42578125" style="36" customWidth="1"/>
    <col min="15106" max="15106" width="10.28515625" style="36" bestFit="1" customWidth="1"/>
    <col min="15107" max="15107" width="12.140625" style="36" customWidth="1"/>
    <col min="15108" max="15108" width="12.28515625" style="36" customWidth="1"/>
    <col min="15109" max="15109" width="17.140625" style="36" customWidth="1"/>
    <col min="15110" max="15110" width="23" style="36" customWidth="1"/>
    <col min="15111" max="15345" width="8.85546875" style="36"/>
    <col min="15346" max="15346" width="4.42578125" style="36" customWidth="1"/>
    <col min="15347" max="15347" width="28.140625" style="36" customWidth="1"/>
    <col min="15348" max="15348" width="11.7109375" style="36" customWidth="1"/>
    <col min="15349" max="15349" width="11.85546875" style="36" customWidth="1"/>
    <col min="15350" max="15353" width="11" style="36" customWidth="1"/>
    <col min="15354" max="15354" width="12.7109375" style="36" customWidth="1"/>
    <col min="15355" max="15355" width="9.85546875" style="36" customWidth="1"/>
    <col min="15356" max="15356" width="14" style="36" customWidth="1"/>
    <col min="15357" max="15357" width="12" style="36" customWidth="1"/>
    <col min="15358" max="15358" width="11.7109375" style="36" customWidth="1"/>
    <col min="15359" max="15359" width="10.85546875" style="36" customWidth="1"/>
    <col min="15360" max="15361" width="11.42578125" style="36" customWidth="1"/>
    <col min="15362" max="15362" width="10.28515625" style="36" bestFit="1" customWidth="1"/>
    <col min="15363" max="15363" width="12.140625" style="36" customWidth="1"/>
    <col min="15364" max="15364" width="12.28515625" style="36" customWidth="1"/>
    <col min="15365" max="15365" width="17.140625" style="36" customWidth="1"/>
    <col min="15366" max="15366" width="23" style="36" customWidth="1"/>
    <col min="15367" max="15601" width="8.85546875" style="36"/>
    <col min="15602" max="15602" width="4.42578125" style="36" customWidth="1"/>
    <col min="15603" max="15603" width="28.140625" style="36" customWidth="1"/>
    <col min="15604" max="15604" width="11.7109375" style="36" customWidth="1"/>
    <col min="15605" max="15605" width="11.85546875" style="36" customWidth="1"/>
    <col min="15606" max="15609" width="11" style="36" customWidth="1"/>
    <col min="15610" max="15610" width="12.7109375" style="36" customWidth="1"/>
    <col min="15611" max="15611" width="9.85546875" style="36" customWidth="1"/>
    <col min="15612" max="15612" width="14" style="36" customWidth="1"/>
    <col min="15613" max="15613" width="12" style="36" customWidth="1"/>
    <col min="15614" max="15614" width="11.7109375" style="36" customWidth="1"/>
    <col min="15615" max="15615" width="10.85546875" style="36" customWidth="1"/>
    <col min="15616" max="15617" width="11.42578125" style="36" customWidth="1"/>
    <col min="15618" max="15618" width="10.28515625" style="36" bestFit="1" customWidth="1"/>
    <col min="15619" max="15619" width="12.140625" style="36" customWidth="1"/>
    <col min="15620" max="15620" width="12.28515625" style="36" customWidth="1"/>
    <col min="15621" max="15621" width="17.140625" style="36" customWidth="1"/>
    <col min="15622" max="15622" width="23" style="36" customWidth="1"/>
    <col min="15623" max="15857" width="8.85546875" style="36"/>
    <col min="15858" max="15858" width="4.42578125" style="36" customWidth="1"/>
    <col min="15859" max="15859" width="28.140625" style="36" customWidth="1"/>
    <col min="15860" max="15860" width="11.7109375" style="36" customWidth="1"/>
    <col min="15861" max="15861" width="11.85546875" style="36" customWidth="1"/>
    <col min="15862" max="15865" width="11" style="36" customWidth="1"/>
    <col min="15866" max="15866" width="12.7109375" style="36" customWidth="1"/>
    <col min="15867" max="15867" width="9.85546875" style="36" customWidth="1"/>
    <col min="15868" max="15868" width="14" style="36" customWidth="1"/>
    <col min="15869" max="15869" width="12" style="36" customWidth="1"/>
    <col min="15870" max="15870" width="11.7109375" style="36" customWidth="1"/>
    <col min="15871" max="15871" width="10.85546875" style="36" customWidth="1"/>
    <col min="15872" max="15873" width="11.42578125" style="36" customWidth="1"/>
    <col min="15874" max="15874" width="10.28515625" style="36" bestFit="1" customWidth="1"/>
    <col min="15875" max="15875" width="12.140625" style="36" customWidth="1"/>
    <col min="15876" max="15876" width="12.28515625" style="36" customWidth="1"/>
    <col min="15877" max="15877" width="17.140625" style="36" customWidth="1"/>
    <col min="15878" max="15878" width="23" style="36" customWidth="1"/>
    <col min="15879" max="16113" width="8.85546875" style="36"/>
    <col min="16114" max="16114" width="4.42578125" style="36" customWidth="1"/>
    <col min="16115" max="16115" width="28.140625" style="36" customWidth="1"/>
    <col min="16116" max="16116" width="11.7109375" style="36" customWidth="1"/>
    <col min="16117" max="16117" width="11.85546875" style="36" customWidth="1"/>
    <col min="16118" max="16121" width="11" style="36" customWidth="1"/>
    <col min="16122" max="16122" width="12.7109375" style="36" customWidth="1"/>
    <col min="16123" max="16123" width="9.85546875" style="36" customWidth="1"/>
    <col min="16124" max="16124" width="14" style="36" customWidth="1"/>
    <col min="16125" max="16125" width="12" style="36" customWidth="1"/>
    <col min="16126" max="16126" width="11.7109375" style="36" customWidth="1"/>
    <col min="16127" max="16127" width="10.85546875" style="36" customWidth="1"/>
    <col min="16128" max="16129" width="11.42578125" style="36" customWidth="1"/>
    <col min="16130" max="16130" width="10.28515625" style="36" bestFit="1" customWidth="1"/>
    <col min="16131" max="16131" width="12.140625" style="36" customWidth="1"/>
    <col min="16132" max="16132" width="12.28515625" style="36" customWidth="1"/>
    <col min="16133" max="16133" width="17.140625" style="36" customWidth="1"/>
    <col min="16134" max="16134" width="23" style="36" customWidth="1"/>
    <col min="16135" max="16384" width="8.85546875" style="36"/>
  </cols>
  <sheetData>
    <row r="1" spans="1:19" ht="51" customHeight="1">
      <c r="A1" s="317" t="s">
        <v>2632</v>
      </c>
      <c r="B1" s="317"/>
      <c r="C1" s="317"/>
      <c r="D1" s="317"/>
      <c r="E1" s="318"/>
      <c r="F1" s="318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6.5" customHeight="1">
      <c r="A2" s="316" t="s">
        <v>2598</v>
      </c>
      <c r="B2" s="316" t="s">
        <v>2599</v>
      </c>
      <c r="C2" s="316" t="s">
        <v>2669</v>
      </c>
      <c r="D2" s="316" t="s">
        <v>2600</v>
      </c>
      <c r="E2" s="316" t="s">
        <v>2601</v>
      </c>
      <c r="F2" s="316" t="s">
        <v>2602</v>
      </c>
    </row>
    <row r="3" spans="1:19" ht="17.25" customHeight="1">
      <c r="A3" s="316"/>
      <c r="B3" s="316"/>
      <c r="C3" s="316"/>
      <c r="D3" s="316"/>
      <c r="E3" s="316"/>
      <c r="F3" s="316"/>
    </row>
    <row r="4" spans="1:19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</row>
    <row r="5" spans="1:19" ht="33" customHeight="1">
      <c r="A5" s="38"/>
      <c r="B5" s="39" t="s">
        <v>2603</v>
      </c>
      <c r="C5" s="40">
        <f>SUM(C6:C16)</f>
        <v>52114230.417280905</v>
      </c>
      <c r="D5" s="41">
        <f>SUM(D6:D15)</f>
        <v>0.99999999999999989</v>
      </c>
      <c r="E5" s="40">
        <f>SUM(E6:E16)</f>
        <v>879</v>
      </c>
      <c r="F5" s="41">
        <f>SUM(F6:F15)</f>
        <v>1</v>
      </c>
      <c r="G5" s="42"/>
      <c r="H5" s="43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>
      <c r="A6" s="45">
        <v>1</v>
      </c>
      <c r="B6" s="46" t="s">
        <v>2604</v>
      </c>
      <c r="C6" s="47">
        <f>SUMIFS(Сумма_ОД,Филиал_ОД,"=ПАО*",СпособЗакупки_ОД,"Открытый конкурс")+SUMIFS(Сумма_ИД,Филиал_ИД,"=ПАО*",СпособЗакупки_ИД,"Открытый конкурс")</f>
        <v>36632835.792932831</v>
      </c>
      <c r="D6" s="48">
        <f>IF(C6=0,0,C6/C5)</f>
        <v>0.70293345022294529</v>
      </c>
      <c r="E6" s="47">
        <f>COUNTIFS(Сумма_ОД,"&gt;=0",Филиал_ОД,"=ПАО*",СпособЗакупки_ОД,"=Открытый конкурс")+COUNTIFS(Сумма_ИД,"&gt;=0",Филиал_ИД,"=ПАО*",СпособЗакупки_ИД,"=Открытый конкурс")</f>
        <v>223</v>
      </c>
      <c r="F6" s="48">
        <f>IF(E6=0,0,E6/E5)</f>
        <v>0.25369738339021614</v>
      </c>
      <c r="G6" s="44"/>
      <c r="H6" s="43"/>
    </row>
    <row r="7" spans="1:19">
      <c r="A7" s="49">
        <v>2</v>
      </c>
      <c r="B7" s="50" t="s">
        <v>2605</v>
      </c>
      <c r="C7" s="47">
        <f>SUMIFS(Сумма_ОД,Филиал_ОД,"=ПАО*",СпособЗакупки_ОД,"Аукцион")+SUMIFS(Сумма_ИД,Филиал_ИД,"=ПАО*",СпособЗакупки_ИД,"Аукцион")</f>
        <v>0</v>
      </c>
      <c r="D7" s="48">
        <f>IF(C7=0,0,C7/C5)</f>
        <v>0</v>
      </c>
      <c r="E7" s="47">
        <f>COUNTIFS(Сумма_ОД,"&gt;=0",Филиал_ОД,"=ПАО*",СпособЗакупки_ОД,"=Аукцион")</f>
        <v>0</v>
      </c>
      <c r="F7" s="48">
        <f>IF(E7=0,0,E7/E5)</f>
        <v>0</v>
      </c>
      <c r="G7" s="44"/>
      <c r="H7" s="43"/>
    </row>
    <row r="8" spans="1:19">
      <c r="A8" s="49">
        <v>3</v>
      </c>
      <c r="B8" s="50" t="s">
        <v>2606</v>
      </c>
      <c r="C8" s="47">
        <f>SUMIFS(Сумма_ОД,Филиал_ОД,"=ПАО*",СпособЗакупки_ОД,"Открытый запрос предложений")+SUMIFS(Сумма_ИД,Филиал_ИД,"=ПАО*",СпособЗакупки_ИД,"Открытый запрос предложений")</f>
        <v>12188561.356677791</v>
      </c>
      <c r="D8" s="48">
        <f>IF(C8=0,0,C8/C5)</f>
        <v>0.23388163384709804</v>
      </c>
      <c r="E8" s="47">
        <f>COUNTIFS(Сумма_ОД,"&gt;=0",Филиал_ОД,"=ПАО*",СпособЗакупки_ОД,"=Открытый запрос предложений")+COUNTIFS(Сумма_ИД,"&gt;=0",Филиал_ИД,"=ПАО*",СпособЗакупки_ИД,"=Открытый запрос предложений")</f>
        <v>294</v>
      </c>
      <c r="F8" s="48">
        <f>IF(E8=0,0,E8/E5)</f>
        <v>0.33447098976109213</v>
      </c>
      <c r="G8" s="44"/>
      <c r="H8" s="43"/>
    </row>
    <row r="9" spans="1:19">
      <c r="A9" s="49">
        <v>4</v>
      </c>
      <c r="B9" s="50" t="s">
        <v>2607</v>
      </c>
      <c r="C9" s="47">
        <f>SUMIFS(Сумма_ОД,Филиал_ОД,"=ПАО*",СпособЗакупки_ОД,"Закрытый конкурс")</f>
        <v>0</v>
      </c>
      <c r="D9" s="48">
        <f>IF(C9=0,0,C9/C5)</f>
        <v>0</v>
      </c>
      <c r="E9" s="47">
        <f>COUNTIFS(Сумма_ОД,"&gt;=0",Филиал_ОД,"=ПАО*",СпособЗакупки_ОД,"=Закрытый конкурс")</f>
        <v>0</v>
      </c>
      <c r="F9" s="48">
        <f>IF(E9=0,0,E9/E5)</f>
        <v>0</v>
      </c>
      <c r="G9" s="44"/>
      <c r="H9" s="43"/>
    </row>
    <row r="10" spans="1:19">
      <c r="A10" s="49">
        <v>4</v>
      </c>
      <c r="B10" s="50" t="s">
        <v>2608</v>
      </c>
      <c r="C10" s="47">
        <f>SUMIFS(Сумма_ОД,Филиал_ОД,"=ПАО*",СпособЗакупки_ОД,"Закрытый запрос предложений")</f>
        <v>0</v>
      </c>
      <c r="D10" s="48">
        <f>IF(C10=0,0,C10/C5)</f>
        <v>0</v>
      </c>
      <c r="E10" s="47">
        <f>COUNTIFS(Сумма_ОД,"&gt;=0",Филиал_ОД,"=ПАО*",СпособЗакупки_ОД,"=Закрытый запрос предложений")</f>
        <v>0</v>
      </c>
      <c r="F10" s="48">
        <f>IF(E10=0,0,E10/E5)</f>
        <v>0</v>
      </c>
      <c r="G10" s="44"/>
      <c r="H10" s="43"/>
    </row>
    <row r="11" spans="1:19">
      <c r="A11" s="45">
        <v>5</v>
      </c>
      <c r="B11" s="50" t="s">
        <v>2609</v>
      </c>
      <c r="C11" s="47">
        <f>SUMIFS(Сумма_ОД,Филиал_ОД,"=ПАО*",СпособЗакупки_ОД,"Открытый запрос цен")</f>
        <v>0</v>
      </c>
      <c r="D11" s="48">
        <f>IF(C11=0,0,C11/C5)</f>
        <v>0</v>
      </c>
      <c r="E11" s="47">
        <f>COUNTIFS(Сумма_ОД,"&gt;=0",Филиал_ОД,"=ПАО*",СпособЗакупки_ОД,"=Открытый запрос цен")</f>
        <v>0</v>
      </c>
      <c r="F11" s="48">
        <f>IF(E11=0,0,E11/E5)</f>
        <v>0</v>
      </c>
      <c r="G11" s="44"/>
      <c r="H11" s="43"/>
    </row>
    <row r="12" spans="1:19">
      <c r="A12" s="49">
        <v>6</v>
      </c>
      <c r="B12" s="50" t="s">
        <v>2610</v>
      </c>
      <c r="C12" s="47">
        <f>SUMIFS(Сумма_ОД,Филиал_ОД,"=ПАО*",СпособЗакупки_ОД,"Закрытый запрос цен")</f>
        <v>0</v>
      </c>
      <c r="D12" s="48">
        <f>IF(C12=0,0,C12/C5)</f>
        <v>0</v>
      </c>
      <c r="E12" s="47">
        <f>COUNTIFS(Сумма_ОД,"&gt;=0",Филиал_ОД,"=ПАО*",СпособЗакупки_ОД,"=Открытый запрос цен")</f>
        <v>0</v>
      </c>
      <c r="F12" s="48">
        <f>IF(E12=0,0,E12/E5)</f>
        <v>0</v>
      </c>
      <c r="G12" s="44"/>
      <c r="H12" s="43"/>
    </row>
    <row r="13" spans="1:19">
      <c r="A13" s="49">
        <v>7</v>
      </c>
      <c r="B13" s="50" t="s">
        <v>2670</v>
      </c>
      <c r="C13" s="47">
        <f>SUMIFS(Сумма_ОД,Филиал_ОД,"=ПАО*",СпособЗакупки_ОД,"Запрос цен по результатам*")+SUMIFS(Сумма_ИД,Филиал_ИД,"=ПАО*",СпособЗакупки_ИД,"Запрос цен по результатам*")</f>
        <v>3136279.0276702782</v>
      </c>
      <c r="D13" s="48">
        <f>IF(C13=0,0,C13/C5)</f>
        <v>6.0180856602082694E-2</v>
      </c>
      <c r="E13" s="47">
        <f>COUNTIFS(Сумма_ОД,"&gt;=0",Филиал_ОД,"=ПАО*",СпособЗакупки_ОД,"=Запрос цен по результатам*")+COUNTIFS(Сумма_ИД,"&gt;=0",Филиал_ИД,"=ПАО*",СпособЗакупки_ИД,"=Запрос цен по результатам*")</f>
        <v>333</v>
      </c>
      <c r="F13" s="48">
        <f>IF(E13=0,0,E13/E5)</f>
        <v>0.37883959044368598</v>
      </c>
      <c r="G13" s="44"/>
      <c r="H13" s="43"/>
    </row>
    <row r="14" spans="1:19">
      <c r="A14" s="49">
        <v>8</v>
      </c>
      <c r="B14" s="46" t="s">
        <v>2611</v>
      </c>
      <c r="C14" s="47">
        <f>SUMIFS(Сумма_ОД,Филиал_ОД,"=ПАО*",СпособЗакупки_ОД,"Закупка у единственного поставщика")+SUMIFS(Сумма_ИД,Филиал_ИД,"=ПАО*",СпособЗакупки_ИД,"Закупка у единственного поставщика")</f>
        <v>156554.23999999999</v>
      </c>
      <c r="D14" s="48">
        <f>IF(C14=0,0,C14/C5)</f>
        <v>3.0040593278738534E-3</v>
      </c>
      <c r="E14" s="47">
        <f>COUNTIFS(Сумма_ОД,"&gt;=0",Филиал_ОД,"=ПАО*",СпособЗакупки_ОД,"=Закупка у единственного поставщика")+COUNTIFS(Сумма_ИД,"&gt;=0",Филиал_ИД,"=ПАО*",СпособЗакупки_ИД,"=Закупка у единственного поставщика")</f>
        <v>29</v>
      </c>
      <c r="F14" s="48">
        <f>IF(E14=0,0,E14/E5)</f>
        <v>3.2992036405005691E-2</v>
      </c>
      <c r="G14" s="44"/>
      <c r="H14" s="43"/>
    </row>
    <row r="15" spans="1:19">
      <c r="A15" s="45">
        <v>9</v>
      </c>
      <c r="B15" s="50" t="s">
        <v>2612</v>
      </c>
      <c r="C15" s="47">
        <f>SUMIFS(Сумма_ОД,Филиал_ОД,"=ПАО*",СпособЗакупки_ОД,"Открытые конкурентные переговоры")+SUMIFS(Сумма_ИД,Филиал_ИД,"=ПАО*",СпособЗакупки_ИД,"Открытые конкурентные переговоры")</f>
        <v>0</v>
      </c>
      <c r="D15" s="48">
        <f>IF(C15=0,0,C15/C5)</f>
        <v>0</v>
      </c>
      <c r="E15" s="47">
        <f>COUNTIFS(Сумма_ОД,"&gt;=0",Филиал_ОД,"=ПАО*",СпособЗакупки_ОД,"=Открытые конкурентные переговоры")+COUNTIFS(Сумма_ИД,"&gt;=0",Филиал_ИД,"=ПАО*",СпособЗакупки_ИД,"=Открытые конкурентные переговоры")</f>
        <v>0</v>
      </c>
      <c r="F15" s="48">
        <f>IF(E15=0,0,E15/E5)</f>
        <v>0</v>
      </c>
      <c r="G15" s="44"/>
      <c r="H15" s="43"/>
    </row>
    <row r="16" spans="1:19">
      <c r="A16" s="45">
        <v>9</v>
      </c>
      <c r="B16" s="50" t="s">
        <v>2613</v>
      </c>
      <c r="C16" s="47">
        <f>SUMIFS(Сумма_ОД,Филиал_ОД,"=ПАО*",СпособЗакупки_ОД,"Закрытые конкурентные переговоры")</f>
        <v>0</v>
      </c>
      <c r="D16" s="48">
        <f>IF(C16=0,0,C16/C6)</f>
        <v>0</v>
      </c>
      <c r="E16" s="47">
        <f>COUNTIFS(Сумма_ОД,"&gt;=0",Филиал_ОД,"=ПАО*",СпособЗакупки_ОД,"=Закрытые конкурентные переговоры")</f>
        <v>0</v>
      </c>
      <c r="F16" s="48">
        <f>IF(E16=0,0,E16/E6)</f>
        <v>0</v>
      </c>
      <c r="G16" s="44"/>
      <c r="H16" s="43"/>
    </row>
    <row r="17" spans="1:19">
      <c r="A17" s="49">
        <v>10</v>
      </c>
      <c r="B17" s="50" t="s">
        <v>2614</v>
      </c>
      <c r="C17" s="47">
        <f>SUMIFS(Сумма_ОД,Филиал_ОД,"=ПАО*",ВидЭТП_ОД,"Электронная*")+SUMIFS(Сумма_ИД,Филиал_ИД,"=ПАО*",ВидЭТП_ИД,"электронная*")</f>
        <v>51683973.175749198</v>
      </c>
      <c r="D17" s="48">
        <f>IF(C17=0,0,C17/C5)</f>
        <v>0.99174395864456566</v>
      </c>
      <c r="E17" s="47">
        <f>COUNTIFS(Сумма_ОД,"&gt;=0",Филиал_ОД,"=ПАО*",ВидЭТП_ОД,"Электронная*")+COUNTIFS(Сумма_ИД,"&gt;=0",Филиал_ИД,"=ПАО*",ВидЭТП_ИД,"Электронная*")</f>
        <v>845</v>
      </c>
      <c r="F17" s="48">
        <f>IF(E17=0,0,E17/E5)</f>
        <v>0.96131968145620028</v>
      </c>
      <c r="G17" s="44"/>
      <c r="H17" s="43"/>
    </row>
    <row r="18" spans="1:19">
      <c r="A18" s="49">
        <v>11</v>
      </c>
      <c r="B18" s="50" t="s">
        <v>2615</v>
      </c>
      <c r="C18" s="47">
        <f>SUM(C6,C7,C8,C11,C13,C15)</f>
        <v>51957676.177280903</v>
      </c>
      <c r="D18" s="48">
        <f>IF(C18=0,0,C18/C5)</f>
        <v>0.99699594067212616</v>
      </c>
      <c r="E18" s="47">
        <f>SUM(E6:E8,E11,E13,E15)</f>
        <v>850</v>
      </c>
      <c r="F18" s="48">
        <f>IF(E18=0,0,E18/E5)</f>
        <v>0.9670079635949943</v>
      </c>
      <c r="G18" s="44"/>
      <c r="H18" s="43"/>
    </row>
    <row r="19" spans="1:19">
      <c r="A19" s="51"/>
      <c r="B19" s="51"/>
      <c r="C19" s="52"/>
      <c r="D19" s="53"/>
      <c r="E19" s="53"/>
      <c r="F19" s="53"/>
      <c r="H19" s="43"/>
    </row>
    <row r="20" spans="1:19" ht="16.5" customHeight="1">
      <c r="A20" s="316" t="s">
        <v>2616</v>
      </c>
      <c r="B20" s="316" t="s">
        <v>2617</v>
      </c>
      <c r="C20" s="316" t="s">
        <v>2669</v>
      </c>
      <c r="D20" s="316" t="s">
        <v>2600</v>
      </c>
      <c r="E20" s="316" t="s">
        <v>2601</v>
      </c>
      <c r="F20" s="316" t="s">
        <v>2602</v>
      </c>
    </row>
    <row r="21" spans="1:19" ht="17.25" customHeight="1">
      <c r="A21" s="316"/>
      <c r="B21" s="316"/>
      <c r="C21" s="316"/>
      <c r="D21" s="316"/>
      <c r="E21" s="316"/>
      <c r="F21" s="316"/>
    </row>
    <row r="22" spans="1:19">
      <c r="A22" s="37">
        <v>1</v>
      </c>
      <c r="B22" s="37">
        <v>2</v>
      </c>
      <c r="C22" s="37">
        <v>4</v>
      </c>
      <c r="D22" s="37">
        <v>11</v>
      </c>
      <c r="E22" s="37">
        <v>11</v>
      </c>
      <c r="F22" s="37">
        <v>11</v>
      </c>
    </row>
    <row r="23" spans="1:19" ht="33" customHeight="1">
      <c r="A23" s="38"/>
      <c r="B23" s="39" t="s">
        <v>2603</v>
      </c>
      <c r="C23" s="40">
        <f>SUM(C24:C31)</f>
        <v>52114230.417280883</v>
      </c>
      <c r="D23" s="41">
        <f>SUM(D24:D31)</f>
        <v>1</v>
      </c>
      <c r="E23" s="40">
        <f>SUM(E24:E31)</f>
        <v>879</v>
      </c>
      <c r="F23" s="41">
        <f>SUM(F24:F31)</f>
        <v>1</v>
      </c>
      <c r="G23" s="44"/>
      <c r="H23" s="43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38.25">
      <c r="A24" s="45">
        <v>1</v>
      </c>
      <c r="B24" s="50" t="s">
        <v>2618</v>
      </c>
      <c r="C24" s="47">
        <f>SUMIFS(Сумма_ИД,Филиал_ИД,"=ПАО*",ВД_ИД,"=1")</f>
        <v>14780609.395049786</v>
      </c>
      <c r="D24" s="48">
        <f>IF(C24=0,0,C24/C23)</f>
        <v>0.28361945051669785</v>
      </c>
      <c r="E24" s="47">
        <f>COUNTIFS(Сумма_ИД,"&gt;=0",Филиал_ИД,"=ПАО*",ВД_ИД,"=1")</f>
        <v>63</v>
      </c>
      <c r="F24" s="48">
        <f>IF(E24=0,0,E24/E23)</f>
        <v>7.1672354948805458E-2</v>
      </c>
      <c r="G24" s="44"/>
      <c r="H24" s="54"/>
    </row>
    <row r="25" spans="1:19" ht="38.25">
      <c r="A25" s="49">
        <v>2</v>
      </c>
      <c r="B25" s="50" t="s">
        <v>2619</v>
      </c>
      <c r="C25" s="47">
        <f>SUMIFS(Сумма_ИД,Филиал_ИД,"=ПАО*",ВД_ИД,"=2")</f>
        <v>18920521.316169135</v>
      </c>
      <c r="D25" s="48">
        <f>IF(C25=0,0,C25/C23)</f>
        <v>0.36305863417096845</v>
      </c>
      <c r="E25" s="47">
        <f>COUNTIFS(Сумма_ИД,"&gt;=0",Филиал_ИД,"=ПАО*",ВД_ИД,"=2")</f>
        <v>357</v>
      </c>
      <c r="F25" s="48">
        <f>IF(E25=0,0,E25/E23)</f>
        <v>0.4061433447098976</v>
      </c>
      <c r="G25" s="44"/>
      <c r="H25" s="43"/>
    </row>
    <row r="26" spans="1:19" ht="38.25">
      <c r="A26" s="49">
        <v>3</v>
      </c>
      <c r="B26" s="50" t="s">
        <v>2620</v>
      </c>
      <c r="C26" s="47">
        <f>SUMIFS(Сумма_ОД,Филиал_ОД,"=ПАО*",ВД_ОД,"=3")</f>
        <v>1333285.59601</v>
      </c>
      <c r="D26" s="48">
        <f>IF(C26=0,0,C26/C23)</f>
        <v>2.5583906455766973E-2</v>
      </c>
      <c r="E26" s="47">
        <f>COUNTIFS(Сумма_ОД,"&gt;=0",Филиал_ОД,"=ПАО*",ВД_ОД,"=3")</f>
        <v>198</v>
      </c>
      <c r="F26" s="48">
        <f>IF(E26=0,0,E26/E23)</f>
        <v>0.22525597269624573</v>
      </c>
      <c r="G26" s="44"/>
      <c r="H26" s="43"/>
    </row>
    <row r="27" spans="1:19">
      <c r="A27" s="49">
        <v>4</v>
      </c>
      <c r="B27" s="50" t="s">
        <v>1911</v>
      </c>
      <c r="C27" s="47">
        <f>SUMIFS(Сумма_ОД,Филиал_ОД,"=ПАО*",ВД_ОД,"=4")</f>
        <v>2761739.1178305093</v>
      </c>
      <c r="D27" s="48">
        <f>IF(C27=0,0,C27/C23)</f>
        <v>5.2993953776485719E-2</v>
      </c>
      <c r="E27" s="47">
        <f>COUNTIFS(Сумма_ОД,"&gt;=0",Филиал_ОД,"=ПАО*",ВД_ОД,"=4")</f>
        <v>71</v>
      </c>
      <c r="F27" s="48">
        <f>IF(E27=0,0,E27/E23)</f>
        <v>8.0773606370875994E-2</v>
      </c>
      <c r="G27" s="44"/>
      <c r="H27" s="43"/>
    </row>
    <row r="28" spans="1:19">
      <c r="A28" s="49">
        <v>5</v>
      </c>
      <c r="B28" s="50" t="s">
        <v>77</v>
      </c>
      <c r="C28" s="47">
        <f>SUMIFS(Сумма_ОД,Филиал_ОД,"=ПАО*",ВД_ОД,"=5")</f>
        <v>273703.00153145957</v>
      </c>
      <c r="D28" s="48">
        <f>IF(C28=0,0,C28/C23)</f>
        <v>5.2519820275557724E-3</v>
      </c>
      <c r="E28" s="47">
        <f>COUNTIFS(Сумма_ОД,"&gt;=0",Филиал_ОД,"=ПАО*",ВД_ОД,"=5")</f>
        <v>5</v>
      </c>
      <c r="F28" s="48">
        <f>IF(E28=0,0,E28/E23)</f>
        <v>5.6882821387940841E-3</v>
      </c>
      <c r="G28" s="44"/>
      <c r="H28" s="43"/>
    </row>
    <row r="29" spans="1:19">
      <c r="A29" s="45">
        <v>6</v>
      </c>
      <c r="B29" s="50" t="s">
        <v>861</v>
      </c>
      <c r="C29" s="47">
        <f>SUMIFS(Сумма_ОД,Филиал_ОД,"=ПАО*",ВД_ОД,"=6")</f>
        <v>87792.26</v>
      </c>
      <c r="D29" s="48">
        <f>IF(C29=0,0,C29/C23)</f>
        <v>1.6846120396875018E-3</v>
      </c>
      <c r="E29" s="47">
        <f>COUNTIFS(Сумма_ОД,"&gt;=0",Филиал_ОД,"=ПАО*",ВД_ОД,"=6")</f>
        <v>12</v>
      </c>
      <c r="F29" s="48">
        <f>IF(E29=0,0,E29/E23)</f>
        <v>1.3651877133105802E-2</v>
      </c>
      <c r="G29" s="44"/>
      <c r="H29" s="43"/>
    </row>
    <row r="30" spans="1:19">
      <c r="A30" s="49">
        <v>7</v>
      </c>
      <c r="B30" s="50" t="s">
        <v>2621</v>
      </c>
      <c r="C30" s="47">
        <f>SUMIFS(Сумма_ОД,Филиал_ОД,"=ПАО*",ВД_ОД,"=7")</f>
        <v>6708</v>
      </c>
      <c r="D30" s="48">
        <f>IF(C30=0,0,C30/C23)</f>
        <v>1.2871724184140791E-4</v>
      </c>
      <c r="E30" s="47">
        <f>COUNTIFS(Сумма_ОД,"&gt;=0",Филиал_ОД,"=ПАО*",ВД_ОД,"=7")</f>
        <v>9</v>
      </c>
      <c r="F30" s="48">
        <f>IF(E30=0,0,E30/E23)</f>
        <v>1.0238907849829351E-2</v>
      </c>
      <c r="G30" s="44"/>
      <c r="H30" s="43"/>
    </row>
    <row r="31" spans="1:19">
      <c r="A31" s="49">
        <v>8</v>
      </c>
      <c r="B31" s="50" t="s">
        <v>2019</v>
      </c>
      <c r="C31" s="47">
        <f>SUMIFS(Сумма_ОД,Филиал_ОД,"=ПАО*",ВД_ОД,"=8")</f>
        <v>13949871.730689999</v>
      </c>
      <c r="D31" s="48">
        <f>IF(C31=0,0,C31/C23)</f>
        <v>0.26767874377099643</v>
      </c>
      <c r="E31" s="47">
        <f>COUNTIFS(Сумма_ОД,"&gt;=0",Филиал_ОД,"=ПАО*",ВД_ОД,"=8")</f>
        <v>164</v>
      </c>
      <c r="F31" s="48">
        <f>IF(E31=0,0,E31/E23)</f>
        <v>0.18657565415244595</v>
      </c>
      <c r="G31" s="44"/>
      <c r="H31" s="43"/>
    </row>
    <row r="32" spans="1:19">
      <c r="A32" s="55"/>
      <c r="B32" s="55"/>
      <c r="C32" s="56" t="str">
        <f>IF(C24+C25+C26+C27+C28+C29+C30+C31-C23=0,"","Ошибка")</f>
        <v/>
      </c>
      <c r="D32" s="56"/>
      <c r="E32" s="56"/>
      <c r="F32" s="56"/>
    </row>
    <row r="33" spans="1:19">
      <c r="B33" s="57" t="s">
        <v>2622</v>
      </c>
    </row>
    <row r="34" spans="1:19" ht="33" customHeight="1">
      <c r="A34" s="58"/>
      <c r="B34" s="50" t="s">
        <v>2623</v>
      </c>
      <c r="C34" s="47">
        <f>'Условно-постоянные закупки    '!J182</f>
        <v>2607236.1110969437</v>
      </c>
      <c r="D34" s="48"/>
      <c r="E34" s="47">
        <f>COUNTIF(ФилиалУПЗ,"=ПАО*")</f>
        <v>176</v>
      </c>
      <c r="F34" s="48"/>
      <c r="G34" s="42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8" spans="1:19">
      <c r="C38" s="59"/>
    </row>
    <row r="39" spans="1:19">
      <c r="C39" s="59"/>
    </row>
  </sheetData>
  <customSheetViews>
    <customSheetView guid="{91206890-AB9E-4AE6-88CA-33FA41DB3989}" scale="160" topLeftCell="A16">
      <selection activeCell="C24" sqref="C24:C31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r:id="rId1"/>
    </customSheetView>
    <customSheetView guid="{3792B725-69C0-48E2-A18B-1F4E7385BF7C}" scale="160" showPageBreaks="1">
      <selection activeCell="J20" sqref="J20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r:id="rId2"/>
    </customSheetView>
    <customSheetView guid="{3149F25E-C303-4B60-BA7C-E1DCD8AD37EA}" scale="160" showPageBreaks="1" topLeftCell="A13">
      <selection activeCell="C24" sqref="C24:C25"/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r:id="rId3"/>
    </customSheetView>
  </customSheetViews>
  <mergeCells count="13">
    <mergeCell ref="F20:F21"/>
    <mergeCell ref="A1:F1"/>
    <mergeCell ref="A2:A3"/>
    <mergeCell ref="B2:B3"/>
    <mergeCell ref="C2:C3"/>
    <mergeCell ref="D2:D3"/>
    <mergeCell ref="E2:E3"/>
    <mergeCell ref="F2:F3"/>
    <mergeCell ref="A20:A21"/>
    <mergeCell ref="B20:B21"/>
    <mergeCell ref="C20:C21"/>
    <mergeCell ref="D20:D21"/>
    <mergeCell ref="E20:E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4"/>
  <colBreaks count="1" manualBreakCount="1">
    <brk id="6" max="1048575" man="1"/>
  </colBreaks>
  <ignoredErrors>
    <ignoredError sqref="E7 E26:E31 E9:E12 E16 E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5"/>
  <sheetViews>
    <sheetView zoomScale="115" zoomScaleNormal="115" workbookViewId="0">
      <pane ySplit="5" topLeftCell="A176" activePane="bottomLeft" state="frozen"/>
      <selection pane="bottomLeft" activeCell="J6" sqref="J6:J181"/>
    </sheetView>
  </sheetViews>
  <sheetFormatPr defaultRowHeight="11.25"/>
  <cols>
    <col min="1" max="1" width="9.140625" style="2"/>
    <col min="2" max="2" width="11.5703125" style="2" customWidth="1"/>
    <col min="3" max="4" width="9.140625" style="2"/>
    <col min="5" max="5" width="12.28515625" style="2" customWidth="1"/>
    <col min="6" max="6" width="12.140625" style="2" customWidth="1"/>
    <col min="7" max="7" width="9.140625" style="2"/>
    <col min="8" max="8" width="36.140625" style="2" customWidth="1"/>
    <col min="9" max="9" width="11.5703125" style="2" customWidth="1"/>
    <col min="10" max="11" width="15.28515625" style="2" customWidth="1"/>
    <col min="12" max="12" width="9.140625" style="2" customWidth="1"/>
    <col min="13" max="13" width="15.42578125" style="2" customWidth="1"/>
    <col min="14" max="14" width="16.85546875" style="2" customWidth="1"/>
    <col min="15" max="15" width="17" style="2" customWidth="1"/>
    <col min="16" max="17" width="11.7109375" style="2" customWidth="1"/>
    <col min="18" max="18" width="12.42578125" style="2" customWidth="1"/>
    <col min="19" max="20" width="11.7109375" style="2" customWidth="1"/>
    <col min="21" max="21" width="12.42578125" style="2" customWidth="1"/>
    <col min="22" max="22" width="12.5703125" style="2" customWidth="1"/>
    <col min="23" max="23" width="13.140625" style="2" customWidth="1"/>
    <col min="24" max="24" width="17.42578125" style="2" customWidth="1"/>
    <col min="25" max="25" width="15.5703125" style="67" hidden="1" customWidth="1"/>
    <col min="26" max="26" width="12.28515625" style="2" hidden="1" customWidth="1"/>
    <col min="27" max="27" width="12.140625" style="2" hidden="1" customWidth="1"/>
    <col min="28" max="16384" width="9.140625" style="2"/>
  </cols>
  <sheetData>
    <row r="1" spans="1:27" s="4" customFormat="1" ht="18.75">
      <c r="A1" s="4" t="s">
        <v>122</v>
      </c>
      <c r="Y1" s="63"/>
    </row>
    <row r="2" spans="1:27" s="3" customFormat="1" ht="11.25" customHeight="1">
      <c r="A2" s="319" t="s">
        <v>34</v>
      </c>
      <c r="B2" s="319" t="s">
        <v>18</v>
      </c>
      <c r="C2" s="319" t="s">
        <v>20</v>
      </c>
      <c r="D2" s="319"/>
      <c r="E2" s="325" t="s">
        <v>2720</v>
      </c>
      <c r="F2" s="325" t="s">
        <v>2721</v>
      </c>
      <c r="G2" s="319" t="s">
        <v>21</v>
      </c>
      <c r="H2" s="319" t="s">
        <v>22</v>
      </c>
      <c r="I2" s="319" t="s">
        <v>53</v>
      </c>
      <c r="J2" s="319" t="s">
        <v>47</v>
      </c>
      <c r="K2" s="319"/>
      <c r="L2" s="319" t="s">
        <v>42</v>
      </c>
      <c r="M2" s="21"/>
      <c r="N2" s="319" t="s">
        <v>35</v>
      </c>
      <c r="O2" s="319"/>
      <c r="P2" s="319"/>
      <c r="Q2" s="319"/>
      <c r="R2" s="319"/>
      <c r="S2" s="319"/>
      <c r="T2" s="319"/>
      <c r="U2" s="319"/>
      <c r="V2" s="319"/>
      <c r="W2" s="319"/>
      <c r="X2" s="319" t="s">
        <v>48</v>
      </c>
      <c r="Y2" s="322" t="s">
        <v>131</v>
      </c>
      <c r="Z2" s="319" t="s">
        <v>36</v>
      </c>
      <c r="AA2" s="319" t="s">
        <v>37</v>
      </c>
    </row>
    <row r="3" spans="1:27" s="3" customFormat="1" ht="11.25" customHeight="1">
      <c r="A3" s="319"/>
      <c r="B3" s="319"/>
      <c r="C3" s="319" t="s">
        <v>51</v>
      </c>
      <c r="D3" s="319" t="s">
        <v>52</v>
      </c>
      <c r="E3" s="325"/>
      <c r="F3" s="325"/>
      <c r="G3" s="319"/>
      <c r="H3" s="319"/>
      <c r="I3" s="319"/>
      <c r="J3" s="319"/>
      <c r="K3" s="319"/>
      <c r="L3" s="319"/>
      <c r="M3" s="319" t="s">
        <v>43</v>
      </c>
      <c r="N3" s="319" t="s">
        <v>32</v>
      </c>
      <c r="O3" s="319" t="s">
        <v>33</v>
      </c>
      <c r="P3" s="319" t="s">
        <v>23</v>
      </c>
      <c r="Q3" s="319"/>
      <c r="R3" s="319" t="s">
        <v>39</v>
      </c>
      <c r="S3" s="319" t="s">
        <v>30</v>
      </c>
      <c r="T3" s="319"/>
      <c r="U3" s="321" t="s">
        <v>28</v>
      </c>
      <c r="V3" s="319" t="s">
        <v>25</v>
      </c>
      <c r="W3" s="320" t="s">
        <v>26</v>
      </c>
      <c r="X3" s="319"/>
      <c r="Y3" s="323"/>
      <c r="Z3" s="319"/>
      <c r="AA3" s="319"/>
    </row>
    <row r="4" spans="1:27" s="3" customFormat="1" ht="22.5">
      <c r="A4" s="319"/>
      <c r="B4" s="319"/>
      <c r="C4" s="319"/>
      <c r="D4" s="319"/>
      <c r="E4" s="325"/>
      <c r="F4" s="325"/>
      <c r="G4" s="319"/>
      <c r="H4" s="319"/>
      <c r="I4" s="319"/>
      <c r="J4" s="21" t="s">
        <v>45</v>
      </c>
      <c r="K4" s="21" t="s">
        <v>46</v>
      </c>
      <c r="L4" s="319"/>
      <c r="M4" s="319"/>
      <c r="N4" s="319"/>
      <c r="O4" s="319"/>
      <c r="P4" s="21" t="s">
        <v>38</v>
      </c>
      <c r="Q4" s="21" t="s">
        <v>31</v>
      </c>
      <c r="R4" s="319"/>
      <c r="S4" s="21" t="s">
        <v>125</v>
      </c>
      <c r="T4" s="21" t="s">
        <v>24</v>
      </c>
      <c r="U4" s="321"/>
      <c r="V4" s="319"/>
      <c r="W4" s="320"/>
      <c r="X4" s="319"/>
      <c r="Y4" s="324"/>
      <c r="Z4" s="319"/>
      <c r="AA4" s="319"/>
    </row>
    <row r="5" spans="1:27" s="3" customFormat="1" ht="14.25">
      <c r="A5" s="22">
        <v>1</v>
      </c>
      <c r="B5" s="22">
        <v>2</v>
      </c>
      <c r="C5" s="22">
        <v>3</v>
      </c>
      <c r="D5" s="22">
        <v>4</v>
      </c>
      <c r="E5" s="22">
        <v>6</v>
      </c>
      <c r="F5" s="22">
        <v>6.8</v>
      </c>
      <c r="G5" s="22">
        <v>8</v>
      </c>
      <c r="H5" s="22">
        <v>9.1999999999999993</v>
      </c>
      <c r="I5" s="22">
        <v>10.4</v>
      </c>
      <c r="J5" s="22">
        <v>11.6</v>
      </c>
      <c r="K5" s="22">
        <v>12.8</v>
      </c>
      <c r="L5" s="22">
        <v>14</v>
      </c>
      <c r="M5" s="22">
        <v>15.2</v>
      </c>
      <c r="N5" s="22">
        <v>16.399999999999999</v>
      </c>
      <c r="O5" s="22">
        <v>17.600000000000001</v>
      </c>
      <c r="P5" s="22">
        <v>18.8</v>
      </c>
      <c r="Q5" s="22">
        <v>20</v>
      </c>
      <c r="R5" s="22">
        <v>21.2</v>
      </c>
      <c r="S5" s="22">
        <v>22.4</v>
      </c>
      <c r="T5" s="22">
        <v>23.6</v>
      </c>
      <c r="U5" s="22">
        <v>24.8</v>
      </c>
      <c r="V5" s="22">
        <v>26</v>
      </c>
      <c r="W5" s="22">
        <v>27.2</v>
      </c>
      <c r="X5" s="22">
        <v>28.4</v>
      </c>
      <c r="Y5" s="64"/>
      <c r="Z5" s="22">
        <v>6</v>
      </c>
      <c r="AA5" s="22">
        <v>6.8</v>
      </c>
    </row>
    <row r="6" spans="1:27" s="13" customFormat="1" ht="78.75">
      <c r="A6" s="11">
        <v>8</v>
      </c>
      <c r="B6" s="11" t="s">
        <v>150</v>
      </c>
      <c r="C6" s="7" t="s">
        <v>133</v>
      </c>
      <c r="D6" s="7" t="s">
        <v>151</v>
      </c>
      <c r="E6" s="94" t="s">
        <v>332</v>
      </c>
      <c r="F6" s="95" t="s">
        <v>2825</v>
      </c>
      <c r="G6" s="11">
        <v>817566</v>
      </c>
      <c r="H6" s="16" t="s">
        <v>152</v>
      </c>
      <c r="I6" s="23" t="s">
        <v>153</v>
      </c>
      <c r="J6" s="9">
        <v>850.81232323500001</v>
      </c>
      <c r="K6" s="9">
        <f>J6*1.18</f>
        <v>1003.9585414173</v>
      </c>
      <c r="L6" s="33" t="s">
        <v>154</v>
      </c>
      <c r="M6" s="8" t="s">
        <v>155</v>
      </c>
      <c r="N6" s="7" t="s">
        <v>156</v>
      </c>
      <c r="O6" s="7" t="s">
        <v>157</v>
      </c>
      <c r="P6" s="23">
        <v>233</v>
      </c>
      <c r="Q6" s="11" t="s">
        <v>158</v>
      </c>
      <c r="R6" s="11">
        <v>515.82999999999993</v>
      </c>
      <c r="S6" s="11">
        <v>46</v>
      </c>
      <c r="T6" s="7" t="s">
        <v>159</v>
      </c>
      <c r="U6" s="10">
        <v>42370</v>
      </c>
      <c r="V6" s="10">
        <v>42370</v>
      </c>
      <c r="W6" s="10">
        <v>42735</v>
      </c>
      <c r="X6" s="7"/>
      <c r="Y6" s="65" t="s">
        <v>241</v>
      </c>
      <c r="Z6" s="11" t="s">
        <v>332</v>
      </c>
      <c r="AA6" s="11">
        <v>4030201</v>
      </c>
    </row>
    <row r="7" spans="1:27" s="14" customFormat="1" ht="78.75">
      <c r="A7" s="11">
        <v>8</v>
      </c>
      <c r="B7" s="33" t="s">
        <v>160</v>
      </c>
      <c r="C7" s="7" t="s">
        <v>133</v>
      </c>
      <c r="D7" s="33" t="s">
        <v>151</v>
      </c>
      <c r="E7" s="94" t="s">
        <v>332</v>
      </c>
      <c r="F7" s="95" t="s">
        <v>2826</v>
      </c>
      <c r="G7" s="33">
        <v>817567</v>
      </c>
      <c r="H7" s="60" t="s">
        <v>161</v>
      </c>
      <c r="I7" s="33" t="s">
        <v>153</v>
      </c>
      <c r="J7" s="32">
        <v>2461.1051902965</v>
      </c>
      <c r="K7" s="9">
        <f>J7*1.18</f>
        <v>2904.10412454987</v>
      </c>
      <c r="L7" s="33" t="s">
        <v>154</v>
      </c>
      <c r="M7" s="33" t="s">
        <v>162</v>
      </c>
      <c r="N7" s="33" t="s">
        <v>161</v>
      </c>
      <c r="O7" s="7" t="s">
        <v>157</v>
      </c>
      <c r="P7" s="33">
        <v>233</v>
      </c>
      <c r="Q7" s="33" t="s">
        <v>158</v>
      </c>
      <c r="R7" s="33">
        <v>2641.65</v>
      </c>
      <c r="S7" s="33">
        <v>46</v>
      </c>
      <c r="T7" s="33" t="s">
        <v>159</v>
      </c>
      <c r="U7" s="10">
        <v>42370</v>
      </c>
      <c r="V7" s="10">
        <v>42370</v>
      </c>
      <c r="W7" s="10">
        <v>42735</v>
      </c>
      <c r="X7" s="7"/>
      <c r="Y7" s="65" t="s">
        <v>241</v>
      </c>
      <c r="Z7" s="11" t="s">
        <v>332</v>
      </c>
      <c r="AA7" s="33">
        <v>4030102</v>
      </c>
    </row>
    <row r="8" spans="1:27" s="14" customFormat="1" ht="56.25">
      <c r="A8" s="11">
        <v>8</v>
      </c>
      <c r="B8" s="11" t="s">
        <v>163</v>
      </c>
      <c r="C8" s="7" t="s">
        <v>133</v>
      </c>
      <c r="D8" s="33" t="s">
        <v>151</v>
      </c>
      <c r="E8" s="94" t="s">
        <v>333</v>
      </c>
      <c r="F8" s="95" t="s">
        <v>2826</v>
      </c>
      <c r="G8" s="33">
        <v>817568</v>
      </c>
      <c r="H8" s="60" t="s">
        <v>164</v>
      </c>
      <c r="I8" s="33" t="s">
        <v>153</v>
      </c>
      <c r="J8" s="32">
        <v>1881.8612223745245</v>
      </c>
      <c r="K8" s="9">
        <f t="shared" ref="K8:K22" si="0">J8*1.18</f>
        <v>2220.5962424019385</v>
      </c>
      <c r="L8" s="33" t="s">
        <v>154</v>
      </c>
      <c r="M8" s="33" t="s">
        <v>165</v>
      </c>
      <c r="N8" s="33" t="s">
        <v>164</v>
      </c>
      <c r="O8" s="7" t="s">
        <v>157</v>
      </c>
      <c r="P8" s="33">
        <v>233</v>
      </c>
      <c r="Q8" s="33" t="s">
        <v>158</v>
      </c>
      <c r="R8" s="33">
        <v>888.36339516861051</v>
      </c>
      <c r="S8" s="33">
        <v>46</v>
      </c>
      <c r="T8" s="33" t="s">
        <v>159</v>
      </c>
      <c r="U8" s="10">
        <v>42370</v>
      </c>
      <c r="V8" s="10">
        <v>42370</v>
      </c>
      <c r="W8" s="10">
        <v>42735</v>
      </c>
      <c r="X8" s="7"/>
      <c r="Y8" s="65" t="s">
        <v>241</v>
      </c>
      <c r="Z8" s="11" t="s">
        <v>333</v>
      </c>
      <c r="AA8" s="33">
        <v>4030102</v>
      </c>
    </row>
    <row r="9" spans="1:27" s="14" customFormat="1" ht="45">
      <c r="A9" s="11">
        <v>8</v>
      </c>
      <c r="B9" s="33" t="s">
        <v>166</v>
      </c>
      <c r="C9" s="7" t="s">
        <v>133</v>
      </c>
      <c r="D9" s="33" t="s">
        <v>151</v>
      </c>
      <c r="E9" s="94" t="s">
        <v>332</v>
      </c>
      <c r="F9" s="95" t="s">
        <v>2825</v>
      </c>
      <c r="G9" s="33">
        <v>817569</v>
      </c>
      <c r="H9" s="60" t="s">
        <v>167</v>
      </c>
      <c r="I9" s="33" t="s">
        <v>153</v>
      </c>
      <c r="J9" s="32">
        <v>1234.1618738400002</v>
      </c>
      <c r="K9" s="9">
        <f t="shared" si="0"/>
        <v>1456.3110111312003</v>
      </c>
      <c r="L9" s="33" t="s">
        <v>154</v>
      </c>
      <c r="M9" s="33" t="s">
        <v>168</v>
      </c>
      <c r="N9" s="33" t="s">
        <v>169</v>
      </c>
      <c r="O9" s="7" t="s">
        <v>157</v>
      </c>
      <c r="P9" s="33">
        <v>233</v>
      </c>
      <c r="Q9" s="33" t="s">
        <v>158</v>
      </c>
      <c r="R9" s="33">
        <v>694.9</v>
      </c>
      <c r="S9" s="33">
        <v>46</v>
      </c>
      <c r="T9" s="33" t="s">
        <v>159</v>
      </c>
      <c r="U9" s="10">
        <v>42370</v>
      </c>
      <c r="V9" s="10">
        <v>42370</v>
      </c>
      <c r="W9" s="10">
        <v>42735</v>
      </c>
      <c r="X9" s="7"/>
      <c r="Y9" s="65" t="s">
        <v>241</v>
      </c>
      <c r="Z9" s="11" t="s">
        <v>332</v>
      </c>
      <c r="AA9" s="33">
        <v>4030204</v>
      </c>
    </row>
    <row r="10" spans="1:27" s="14" customFormat="1" ht="45">
      <c r="A10" s="11">
        <v>8</v>
      </c>
      <c r="B10" s="11" t="s">
        <v>170</v>
      </c>
      <c r="C10" s="7" t="s">
        <v>133</v>
      </c>
      <c r="D10" s="33" t="s">
        <v>151</v>
      </c>
      <c r="E10" s="94" t="s">
        <v>332</v>
      </c>
      <c r="F10" s="95" t="s">
        <v>2825</v>
      </c>
      <c r="G10" s="33">
        <v>817570</v>
      </c>
      <c r="H10" s="60" t="s">
        <v>171</v>
      </c>
      <c r="I10" s="33" t="s">
        <v>153</v>
      </c>
      <c r="J10" s="32">
        <v>2263.8647686641812</v>
      </c>
      <c r="K10" s="9">
        <f t="shared" si="0"/>
        <v>2671.3604270237338</v>
      </c>
      <c r="L10" s="33" t="s">
        <v>154</v>
      </c>
      <c r="M10" s="33" t="s">
        <v>172</v>
      </c>
      <c r="N10" s="33" t="s">
        <v>173</v>
      </c>
      <c r="O10" s="7" t="s">
        <v>157</v>
      </c>
      <c r="P10" s="33">
        <v>233</v>
      </c>
      <c r="Q10" s="33" t="s">
        <v>158</v>
      </c>
      <c r="R10" s="33">
        <v>1201.4100000000001</v>
      </c>
      <c r="S10" s="33">
        <v>46</v>
      </c>
      <c r="T10" s="33" t="s">
        <v>159</v>
      </c>
      <c r="U10" s="10">
        <v>42370</v>
      </c>
      <c r="V10" s="10">
        <v>42370</v>
      </c>
      <c r="W10" s="10">
        <v>42735</v>
      </c>
      <c r="X10" s="7"/>
      <c r="Y10" s="65" t="s">
        <v>241</v>
      </c>
      <c r="Z10" s="11" t="s">
        <v>332</v>
      </c>
      <c r="AA10" s="33">
        <v>4030201</v>
      </c>
    </row>
    <row r="11" spans="1:27" s="14" customFormat="1" ht="45">
      <c r="A11" s="11">
        <v>8</v>
      </c>
      <c r="B11" s="33" t="s">
        <v>174</v>
      </c>
      <c r="C11" s="7" t="s">
        <v>133</v>
      </c>
      <c r="D11" s="33" t="s">
        <v>151</v>
      </c>
      <c r="E11" s="94" t="s">
        <v>332</v>
      </c>
      <c r="F11" s="95" t="s">
        <v>2825</v>
      </c>
      <c r="G11" s="33">
        <v>817571</v>
      </c>
      <c r="H11" s="60" t="s">
        <v>175</v>
      </c>
      <c r="I11" s="33" t="s">
        <v>153</v>
      </c>
      <c r="J11" s="32">
        <v>828.8503758473073</v>
      </c>
      <c r="K11" s="9">
        <f t="shared" si="0"/>
        <v>978.04344349982262</v>
      </c>
      <c r="L11" s="33" t="s">
        <v>154</v>
      </c>
      <c r="M11" s="33" t="s">
        <v>176</v>
      </c>
      <c r="N11" s="33" t="s">
        <v>177</v>
      </c>
      <c r="O11" s="7" t="s">
        <v>157</v>
      </c>
      <c r="P11" s="33">
        <v>233</v>
      </c>
      <c r="Q11" s="33" t="s">
        <v>158</v>
      </c>
      <c r="R11" s="33">
        <v>385.03609510134402</v>
      </c>
      <c r="S11" s="33">
        <v>46</v>
      </c>
      <c r="T11" s="33" t="s">
        <v>159</v>
      </c>
      <c r="U11" s="10">
        <v>42370</v>
      </c>
      <c r="V11" s="10">
        <v>42370</v>
      </c>
      <c r="W11" s="10">
        <v>42735</v>
      </c>
      <c r="X11" s="7"/>
      <c r="Y11" s="65" t="s">
        <v>241</v>
      </c>
      <c r="Z11" s="11" t="s">
        <v>332</v>
      </c>
      <c r="AA11" s="33">
        <v>4030201</v>
      </c>
    </row>
    <row r="12" spans="1:27" s="14" customFormat="1" ht="45">
      <c r="A12" s="11">
        <v>8</v>
      </c>
      <c r="B12" s="11" t="s">
        <v>178</v>
      </c>
      <c r="C12" s="7" t="s">
        <v>133</v>
      </c>
      <c r="D12" s="33" t="s">
        <v>151</v>
      </c>
      <c r="E12" s="94" t="s">
        <v>332</v>
      </c>
      <c r="F12" s="95" t="s">
        <v>2825</v>
      </c>
      <c r="G12" s="33">
        <v>817572</v>
      </c>
      <c r="H12" s="60" t="s">
        <v>179</v>
      </c>
      <c r="I12" s="33" t="s">
        <v>153</v>
      </c>
      <c r="J12" s="32">
        <v>587.29665139820463</v>
      </c>
      <c r="K12" s="9">
        <f t="shared" si="0"/>
        <v>693.01004864988147</v>
      </c>
      <c r="L12" s="33" t="s">
        <v>154</v>
      </c>
      <c r="M12" s="33" t="s">
        <v>180</v>
      </c>
      <c r="N12" s="33" t="s">
        <v>181</v>
      </c>
      <c r="O12" s="7" t="s">
        <v>157</v>
      </c>
      <c r="P12" s="33">
        <v>233</v>
      </c>
      <c r="Q12" s="33" t="s">
        <v>158</v>
      </c>
      <c r="R12" s="33">
        <v>354.97892139599122</v>
      </c>
      <c r="S12" s="33">
        <v>46</v>
      </c>
      <c r="T12" s="33" t="s">
        <v>159</v>
      </c>
      <c r="U12" s="10">
        <v>42370</v>
      </c>
      <c r="V12" s="10">
        <v>42370</v>
      </c>
      <c r="W12" s="10">
        <v>42735</v>
      </c>
      <c r="X12" s="7"/>
      <c r="Y12" s="65" t="s">
        <v>241</v>
      </c>
      <c r="Z12" s="11" t="s">
        <v>332</v>
      </c>
      <c r="AA12" s="33">
        <v>4030201</v>
      </c>
    </row>
    <row r="13" spans="1:27" s="14" customFormat="1" ht="45">
      <c r="A13" s="11">
        <v>8</v>
      </c>
      <c r="B13" s="33" t="s">
        <v>182</v>
      </c>
      <c r="C13" s="7" t="s">
        <v>133</v>
      </c>
      <c r="D13" s="33" t="s">
        <v>151</v>
      </c>
      <c r="E13" s="94" t="s">
        <v>332</v>
      </c>
      <c r="F13" s="95" t="s">
        <v>2825</v>
      </c>
      <c r="G13" s="33">
        <v>817573</v>
      </c>
      <c r="H13" s="60" t="s">
        <v>183</v>
      </c>
      <c r="I13" s="33" t="s">
        <v>153</v>
      </c>
      <c r="J13" s="32">
        <v>892.33924751999984</v>
      </c>
      <c r="K13" s="9">
        <f t="shared" si="0"/>
        <v>1052.9603120735997</v>
      </c>
      <c r="L13" s="33" t="s">
        <v>154</v>
      </c>
      <c r="M13" s="33" t="s">
        <v>184</v>
      </c>
      <c r="N13" s="33" t="s">
        <v>183</v>
      </c>
      <c r="O13" s="7" t="s">
        <v>157</v>
      </c>
      <c r="P13" s="33">
        <v>233</v>
      </c>
      <c r="Q13" s="33" t="s">
        <v>158</v>
      </c>
      <c r="R13" s="33">
        <v>477.92</v>
      </c>
      <c r="S13" s="33">
        <v>46</v>
      </c>
      <c r="T13" s="33" t="s">
        <v>159</v>
      </c>
      <c r="U13" s="10">
        <v>42370</v>
      </c>
      <c r="V13" s="10">
        <v>42370</v>
      </c>
      <c r="W13" s="10">
        <v>42735</v>
      </c>
      <c r="X13" s="7"/>
      <c r="Y13" s="65" t="s">
        <v>241</v>
      </c>
      <c r="Z13" s="11" t="s">
        <v>332</v>
      </c>
      <c r="AA13" s="33">
        <v>4030201</v>
      </c>
    </row>
    <row r="14" spans="1:27" s="14" customFormat="1" ht="56.25">
      <c r="A14" s="11">
        <v>8</v>
      </c>
      <c r="B14" s="11" t="s">
        <v>185</v>
      </c>
      <c r="C14" s="7" t="s">
        <v>133</v>
      </c>
      <c r="D14" s="33" t="s">
        <v>151</v>
      </c>
      <c r="E14" s="94" t="s">
        <v>332</v>
      </c>
      <c r="F14" s="95" t="s">
        <v>2825</v>
      </c>
      <c r="G14" s="33">
        <v>817574</v>
      </c>
      <c r="H14" s="60" t="s">
        <v>186</v>
      </c>
      <c r="I14" s="33" t="s">
        <v>153</v>
      </c>
      <c r="J14" s="32">
        <v>1702.6401784770001</v>
      </c>
      <c r="K14" s="9">
        <f t="shared" si="0"/>
        <v>2009.11541060286</v>
      </c>
      <c r="L14" s="33" t="s">
        <v>154</v>
      </c>
      <c r="M14" s="33" t="s">
        <v>187</v>
      </c>
      <c r="N14" s="33" t="s">
        <v>186</v>
      </c>
      <c r="O14" s="7" t="s">
        <v>157</v>
      </c>
      <c r="P14" s="33">
        <v>233</v>
      </c>
      <c r="Q14" s="33" t="s">
        <v>158</v>
      </c>
      <c r="R14" s="33">
        <v>866.47</v>
      </c>
      <c r="S14" s="33">
        <v>46</v>
      </c>
      <c r="T14" s="33" t="s">
        <v>159</v>
      </c>
      <c r="U14" s="10">
        <v>42370</v>
      </c>
      <c r="V14" s="10">
        <v>42370</v>
      </c>
      <c r="W14" s="10">
        <v>42735</v>
      </c>
      <c r="X14" s="7"/>
      <c r="Y14" s="65" t="s">
        <v>241</v>
      </c>
      <c r="Z14" s="11" t="s">
        <v>332</v>
      </c>
      <c r="AA14" s="33">
        <v>4030201</v>
      </c>
    </row>
    <row r="15" spans="1:27" s="14" customFormat="1" ht="56.25">
      <c r="A15" s="11">
        <v>8</v>
      </c>
      <c r="B15" s="33" t="s">
        <v>188</v>
      </c>
      <c r="C15" s="7" t="s">
        <v>133</v>
      </c>
      <c r="D15" s="33" t="s">
        <v>151</v>
      </c>
      <c r="E15" s="94" t="s">
        <v>334</v>
      </c>
      <c r="F15" s="95" t="s">
        <v>2826</v>
      </c>
      <c r="G15" s="33">
        <v>817575</v>
      </c>
      <c r="H15" s="60" t="s">
        <v>189</v>
      </c>
      <c r="I15" s="33" t="s">
        <v>153</v>
      </c>
      <c r="J15" s="32">
        <v>447.56731800000006</v>
      </c>
      <c r="K15" s="9">
        <f t="shared" si="0"/>
        <v>528.12943524000002</v>
      </c>
      <c r="L15" s="33" t="s">
        <v>154</v>
      </c>
      <c r="M15" s="33" t="s">
        <v>190</v>
      </c>
      <c r="N15" s="33" t="s">
        <v>189</v>
      </c>
      <c r="O15" s="7" t="s">
        <v>157</v>
      </c>
      <c r="P15" s="33">
        <v>233</v>
      </c>
      <c r="Q15" s="33" t="s">
        <v>158</v>
      </c>
      <c r="R15" s="33">
        <v>307</v>
      </c>
      <c r="S15" s="33">
        <v>46</v>
      </c>
      <c r="T15" s="33" t="s">
        <v>159</v>
      </c>
      <c r="U15" s="10">
        <v>42370</v>
      </c>
      <c r="V15" s="10">
        <v>42370</v>
      </c>
      <c r="W15" s="10">
        <v>42735</v>
      </c>
      <c r="X15" s="7"/>
      <c r="Y15" s="65" t="s">
        <v>241</v>
      </c>
      <c r="Z15" s="11" t="s">
        <v>334</v>
      </c>
      <c r="AA15" s="33">
        <v>4030103</v>
      </c>
    </row>
    <row r="16" spans="1:27" s="14" customFormat="1" ht="45">
      <c r="A16" s="11">
        <v>8</v>
      </c>
      <c r="B16" s="11" t="s">
        <v>191</v>
      </c>
      <c r="C16" s="7" t="s">
        <v>133</v>
      </c>
      <c r="D16" s="33" t="s">
        <v>151</v>
      </c>
      <c r="E16" s="96" t="s">
        <v>335</v>
      </c>
      <c r="F16" s="95" t="s">
        <v>2827</v>
      </c>
      <c r="G16" s="33">
        <v>817576</v>
      </c>
      <c r="H16" s="60" t="s">
        <v>192</v>
      </c>
      <c r="I16" s="33" t="s">
        <v>193</v>
      </c>
      <c r="J16" s="32">
        <v>7681.8335001612604</v>
      </c>
      <c r="K16" s="9">
        <f t="shared" si="0"/>
        <v>9064.5635301902876</v>
      </c>
      <c r="L16" s="33" t="s">
        <v>154</v>
      </c>
      <c r="M16" s="33" t="s">
        <v>194</v>
      </c>
      <c r="N16" s="33" t="s">
        <v>195</v>
      </c>
      <c r="O16" s="7" t="s">
        <v>157</v>
      </c>
      <c r="P16" s="33">
        <v>245</v>
      </c>
      <c r="Q16" s="33" t="s">
        <v>196</v>
      </c>
      <c r="R16" s="33">
        <v>1837702</v>
      </c>
      <c r="S16" s="33">
        <v>46</v>
      </c>
      <c r="T16" s="33" t="s">
        <v>159</v>
      </c>
      <c r="U16" s="10">
        <v>42370</v>
      </c>
      <c r="V16" s="10">
        <v>42370</v>
      </c>
      <c r="W16" s="10">
        <v>42735</v>
      </c>
      <c r="X16" s="7"/>
      <c r="Y16" s="65" t="s">
        <v>241</v>
      </c>
      <c r="Z16" s="33" t="s">
        <v>335</v>
      </c>
      <c r="AA16" s="33">
        <v>5190090</v>
      </c>
    </row>
    <row r="17" spans="1:27" s="14" customFormat="1" ht="56.25">
      <c r="A17" s="11">
        <v>8</v>
      </c>
      <c r="B17" s="33" t="s">
        <v>197</v>
      </c>
      <c r="C17" s="7" t="s">
        <v>133</v>
      </c>
      <c r="D17" s="33" t="s">
        <v>151</v>
      </c>
      <c r="E17" s="96" t="s">
        <v>335</v>
      </c>
      <c r="F17" s="95" t="s">
        <v>2827</v>
      </c>
      <c r="G17" s="33">
        <v>817577</v>
      </c>
      <c r="H17" s="60" t="s">
        <v>198</v>
      </c>
      <c r="I17" s="33" t="s">
        <v>193</v>
      </c>
      <c r="J17" s="32">
        <v>6754.6258191203397</v>
      </c>
      <c r="K17" s="9">
        <f t="shared" si="0"/>
        <v>7970.4584665620005</v>
      </c>
      <c r="L17" s="33" t="s">
        <v>154</v>
      </c>
      <c r="M17" s="33" t="s">
        <v>199</v>
      </c>
      <c r="N17" s="33" t="s">
        <v>200</v>
      </c>
      <c r="O17" s="7" t="s">
        <v>157</v>
      </c>
      <c r="P17" s="33">
        <v>245</v>
      </c>
      <c r="Q17" s="33" t="s">
        <v>196</v>
      </c>
      <c r="R17" s="33">
        <v>1623174</v>
      </c>
      <c r="S17" s="33">
        <v>46</v>
      </c>
      <c r="T17" s="33" t="s">
        <v>159</v>
      </c>
      <c r="U17" s="10">
        <v>42370</v>
      </c>
      <c r="V17" s="10">
        <v>42370</v>
      </c>
      <c r="W17" s="10">
        <v>42735</v>
      </c>
      <c r="X17" s="7"/>
      <c r="Y17" s="65" t="s">
        <v>241</v>
      </c>
      <c r="Z17" s="33" t="s">
        <v>335</v>
      </c>
      <c r="AA17" s="33">
        <v>5190090</v>
      </c>
    </row>
    <row r="18" spans="1:27" s="14" customFormat="1" ht="56.25">
      <c r="A18" s="11">
        <v>8</v>
      </c>
      <c r="B18" s="11" t="s">
        <v>201</v>
      </c>
      <c r="C18" s="7" t="s">
        <v>133</v>
      </c>
      <c r="D18" s="33" t="s">
        <v>151</v>
      </c>
      <c r="E18" s="96" t="s">
        <v>335</v>
      </c>
      <c r="F18" s="95" t="s">
        <v>2827</v>
      </c>
      <c r="G18" s="33">
        <v>817578</v>
      </c>
      <c r="H18" s="60" t="s">
        <v>202</v>
      </c>
      <c r="I18" s="33" t="s">
        <v>193</v>
      </c>
      <c r="J18" s="32">
        <v>7133.9486903408797</v>
      </c>
      <c r="K18" s="9">
        <f t="shared" si="0"/>
        <v>8418.0594546022385</v>
      </c>
      <c r="L18" s="33" t="s">
        <v>154</v>
      </c>
      <c r="M18" s="33" t="s">
        <v>203</v>
      </c>
      <c r="N18" s="33" t="s">
        <v>204</v>
      </c>
      <c r="O18" s="7" t="s">
        <v>157</v>
      </c>
      <c r="P18" s="33">
        <v>245</v>
      </c>
      <c r="Q18" s="33" t="s">
        <v>196</v>
      </c>
      <c r="R18" s="33">
        <v>1705297</v>
      </c>
      <c r="S18" s="33">
        <v>46</v>
      </c>
      <c r="T18" s="33" t="s">
        <v>159</v>
      </c>
      <c r="U18" s="10">
        <v>42370</v>
      </c>
      <c r="V18" s="10">
        <v>42370</v>
      </c>
      <c r="W18" s="10">
        <v>42735</v>
      </c>
      <c r="X18" s="7"/>
      <c r="Y18" s="65" t="s">
        <v>241</v>
      </c>
      <c r="Z18" s="33" t="s">
        <v>335</v>
      </c>
      <c r="AA18" s="33">
        <v>5190090</v>
      </c>
    </row>
    <row r="19" spans="1:27" s="14" customFormat="1" ht="45">
      <c r="A19" s="11">
        <v>8</v>
      </c>
      <c r="B19" s="33" t="s">
        <v>205</v>
      </c>
      <c r="C19" s="7" t="s">
        <v>133</v>
      </c>
      <c r="D19" s="33" t="s">
        <v>151</v>
      </c>
      <c r="E19" s="96" t="s">
        <v>335</v>
      </c>
      <c r="F19" s="95" t="s">
        <v>2827</v>
      </c>
      <c r="G19" s="33">
        <v>817579</v>
      </c>
      <c r="H19" s="60" t="s">
        <v>206</v>
      </c>
      <c r="I19" s="33" t="s">
        <v>193</v>
      </c>
      <c r="J19" s="32">
        <v>1269.0354755753101</v>
      </c>
      <c r="K19" s="9">
        <f t="shared" si="0"/>
        <v>1497.4618611788658</v>
      </c>
      <c r="L19" s="33" t="s">
        <v>154</v>
      </c>
      <c r="M19" s="33" t="s">
        <v>203</v>
      </c>
      <c r="N19" s="33" t="s">
        <v>207</v>
      </c>
      <c r="O19" s="7" t="s">
        <v>157</v>
      </c>
      <c r="P19" s="33">
        <v>245</v>
      </c>
      <c r="Q19" s="33" t="s">
        <v>196</v>
      </c>
      <c r="R19" s="33">
        <v>307430</v>
      </c>
      <c r="S19" s="33">
        <v>46</v>
      </c>
      <c r="T19" s="33" t="s">
        <v>159</v>
      </c>
      <c r="U19" s="10">
        <v>42370</v>
      </c>
      <c r="V19" s="10">
        <v>42370</v>
      </c>
      <c r="W19" s="10">
        <v>42735</v>
      </c>
      <c r="X19" s="7"/>
      <c r="Y19" s="65" t="s">
        <v>241</v>
      </c>
      <c r="Z19" s="33" t="s">
        <v>335</v>
      </c>
      <c r="AA19" s="33">
        <v>5190090</v>
      </c>
    </row>
    <row r="20" spans="1:27" s="14" customFormat="1" ht="45">
      <c r="A20" s="11">
        <v>8</v>
      </c>
      <c r="B20" s="11" t="s">
        <v>208</v>
      </c>
      <c r="C20" s="7" t="s">
        <v>133</v>
      </c>
      <c r="D20" s="33" t="s">
        <v>151</v>
      </c>
      <c r="E20" s="96" t="s">
        <v>336</v>
      </c>
      <c r="F20" s="95" t="s">
        <v>2811</v>
      </c>
      <c r="G20" s="33">
        <v>817580</v>
      </c>
      <c r="H20" s="60" t="s">
        <v>209</v>
      </c>
      <c r="I20" s="33" t="s">
        <v>193</v>
      </c>
      <c r="J20" s="32">
        <v>632.40887759715008</v>
      </c>
      <c r="K20" s="9">
        <f t="shared" si="0"/>
        <v>746.24247556463706</v>
      </c>
      <c r="L20" s="33" t="s">
        <v>154</v>
      </c>
      <c r="M20" s="33" t="s">
        <v>210</v>
      </c>
      <c r="N20" s="33" t="s">
        <v>211</v>
      </c>
      <c r="O20" s="7" t="s">
        <v>157</v>
      </c>
      <c r="P20" s="33">
        <v>245</v>
      </c>
      <c r="Q20" s="33" t="s">
        <v>196</v>
      </c>
      <c r="R20" s="33">
        <v>153665</v>
      </c>
      <c r="S20" s="33">
        <v>46</v>
      </c>
      <c r="T20" s="33" t="s">
        <v>159</v>
      </c>
      <c r="U20" s="10">
        <v>42370</v>
      </c>
      <c r="V20" s="10">
        <v>42370</v>
      </c>
      <c r="W20" s="10">
        <v>42735</v>
      </c>
      <c r="X20" s="7"/>
      <c r="Y20" s="65" t="s">
        <v>241</v>
      </c>
      <c r="Z20" s="33" t="s">
        <v>336</v>
      </c>
      <c r="AA20" s="33">
        <v>4010419</v>
      </c>
    </row>
    <row r="21" spans="1:27" s="14" customFormat="1" ht="56.25">
      <c r="A21" s="11">
        <v>3</v>
      </c>
      <c r="B21" s="33" t="s">
        <v>212</v>
      </c>
      <c r="C21" s="7" t="s">
        <v>133</v>
      </c>
      <c r="D21" s="33" t="s">
        <v>213</v>
      </c>
      <c r="E21" s="96" t="s">
        <v>337</v>
      </c>
      <c r="F21" s="95" t="s">
        <v>2828</v>
      </c>
      <c r="G21" s="33">
        <v>817188</v>
      </c>
      <c r="H21" s="60" t="s">
        <v>214</v>
      </c>
      <c r="I21" s="33" t="s">
        <v>215</v>
      </c>
      <c r="J21" s="32">
        <v>1111.3599999999999</v>
      </c>
      <c r="K21" s="9">
        <f t="shared" si="0"/>
        <v>1311.4047999999998</v>
      </c>
      <c r="L21" s="33" t="s">
        <v>154</v>
      </c>
      <c r="M21" s="33" t="s">
        <v>216</v>
      </c>
      <c r="N21" s="33" t="s">
        <v>214</v>
      </c>
      <c r="O21" s="7" t="s">
        <v>157</v>
      </c>
      <c r="P21" s="61" t="s">
        <v>217</v>
      </c>
      <c r="Q21" s="33" t="s">
        <v>218</v>
      </c>
      <c r="R21" s="33">
        <v>8560</v>
      </c>
      <c r="S21" s="33">
        <v>46434</v>
      </c>
      <c r="T21" s="33" t="s">
        <v>219</v>
      </c>
      <c r="U21" s="10">
        <v>42370</v>
      </c>
      <c r="V21" s="10">
        <v>42370</v>
      </c>
      <c r="W21" s="10">
        <v>42735</v>
      </c>
      <c r="X21" s="33"/>
      <c r="Y21" s="65" t="s">
        <v>241</v>
      </c>
      <c r="Z21" s="33" t="s">
        <v>337</v>
      </c>
      <c r="AA21" s="33">
        <v>4527030</v>
      </c>
    </row>
    <row r="22" spans="1:27" s="15" customFormat="1" ht="56.25">
      <c r="A22" s="11">
        <v>8</v>
      </c>
      <c r="B22" s="33" t="s">
        <v>220</v>
      </c>
      <c r="C22" s="7" t="s">
        <v>133</v>
      </c>
      <c r="D22" s="7" t="s">
        <v>221</v>
      </c>
      <c r="E22" s="94" t="s">
        <v>338</v>
      </c>
      <c r="F22" s="95" t="s">
        <v>2731</v>
      </c>
      <c r="G22" s="11">
        <v>817565</v>
      </c>
      <c r="H22" s="16" t="s">
        <v>222</v>
      </c>
      <c r="I22" s="23" t="s">
        <v>223</v>
      </c>
      <c r="J22" s="9">
        <v>3432.2033900000001</v>
      </c>
      <c r="K22" s="9">
        <f t="shared" si="0"/>
        <v>4050.0000002000002</v>
      </c>
      <c r="L22" s="33" t="s">
        <v>154</v>
      </c>
      <c r="M22" s="7" t="s">
        <v>224</v>
      </c>
      <c r="N22" s="7" t="s">
        <v>222</v>
      </c>
      <c r="O22" s="7" t="s">
        <v>157</v>
      </c>
      <c r="P22" s="23" t="s">
        <v>225</v>
      </c>
      <c r="Q22" s="11" t="s">
        <v>226</v>
      </c>
      <c r="R22" s="11">
        <v>234.4</v>
      </c>
      <c r="S22" s="11">
        <v>46</v>
      </c>
      <c r="T22" s="7" t="s">
        <v>159</v>
      </c>
      <c r="U22" s="10">
        <v>42552</v>
      </c>
      <c r="V22" s="10">
        <v>42552</v>
      </c>
      <c r="W22" s="10">
        <v>42825</v>
      </c>
      <c r="X22" s="33"/>
      <c r="Y22" s="65" t="s">
        <v>241</v>
      </c>
      <c r="Z22" s="11" t="s">
        <v>338</v>
      </c>
      <c r="AA22" s="11">
        <v>7020020</v>
      </c>
    </row>
    <row r="23" spans="1:27" s="12" customFormat="1" ht="78.75">
      <c r="A23" s="11">
        <v>8</v>
      </c>
      <c r="B23" s="11" t="s">
        <v>303</v>
      </c>
      <c r="C23" s="33" t="s">
        <v>133</v>
      </c>
      <c r="D23" s="11" t="s">
        <v>134</v>
      </c>
      <c r="E23" s="94" t="s">
        <v>135</v>
      </c>
      <c r="F23" s="95" t="s">
        <v>2781</v>
      </c>
      <c r="G23" s="11">
        <v>628681</v>
      </c>
      <c r="H23" s="8" t="s">
        <v>304</v>
      </c>
      <c r="I23" s="23" t="s">
        <v>305</v>
      </c>
      <c r="J23" s="9">
        <v>330043.09999999998</v>
      </c>
      <c r="K23" s="9">
        <v>330043.09999999998</v>
      </c>
      <c r="L23" s="33" t="s">
        <v>154</v>
      </c>
      <c r="M23" s="7" t="s">
        <v>306</v>
      </c>
      <c r="N23" s="7" t="s">
        <v>307</v>
      </c>
      <c r="O23" s="7" t="s">
        <v>157</v>
      </c>
      <c r="P23" s="23">
        <v>796</v>
      </c>
      <c r="Q23" s="11" t="s">
        <v>147</v>
      </c>
      <c r="R23" s="11">
        <v>1</v>
      </c>
      <c r="S23" s="11">
        <v>45914000</v>
      </c>
      <c r="T23" s="11" t="s">
        <v>308</v>
      </c>
      <c r="U23" s="10">
        <v>42370</v>
      </c>
      <c r="V23" s="10">
        <v>42370</v>
      </c>
      <c r="W23" s="10">
        <v>42735</v>
      </c>
      <c r="X23" s="11"/>
      <c r="Y23" s="65" t="s">
        <v>309</v>
      </c>
      <c r="Z23" s="11" t="s">
        <v>135</v>
      </c>
      <c r="AA23" s="11">
        <v>7010020</v>
      </c>
    </row>
    <row r="24" spans="1:27" s="12" customFormat="1" ht="67.5">
      <c r="A24" s="11">
        <v>8</v>
      </c>
      <c r="B24" s="11" t="s">
        <v>310</v>
      </c>
      <c r="C24" s="33" t="s">
        <v>133</v>
      </c>
      <c r="D24" s="11" t="s">
        <v>134</v>
      </c>
      <c r="E24" s="94" t="s">
        <v>311</v>
      </c>
      <c r="F24" s="95" t="s">
        <v>2781</v>
      </c>
      <c r="G24" s="11">
        <v>628710</v>
      </c>
      <c r="H24" s="8" t="s">
        <v>312</v>
      </c>
      <c r="I24" s="23" t="s">
        <v>313</v>
      </c>
      <c r="J24" s="9">
        <v>10000</v>
      </c>
      <c r="K24" s="9">
        <f>J24*1.18</f>
        <v>11800</v>
      </c>
      <c r="L24" s="33" t="s">
        <v>154</v>
      </c>
      <c r="M24" s="7" t="s">
        <v>314</v>
      </c>
      <c r="N24" s="7" t="s">
        <v>312</v>
      </c>
      <c r="O24" s="7" t="s">
        <v>315</v>
      </c>
      <c r="P24" s="23">
        <v>796</v>
      </c>
      <c r="Q24" s="11" t="s">
        <v>147</v>
      </c>
      <c r="R24" s="11">
        <v>1</v>
      </c>
      <c r="S24" s="11">
        <v>45382000</v>
      </c>
      <c r="T24" s="11" t="s">
        <v>316</v>
      </c>
      <c r="U24" s="10">
        <v>42370</v>
      </c>
      <c r="V24" s="10">
        <v>42370</v>
      </c>
      <c r="W24" s="10">
        <v>42735</v>
      </c>
      <c r="X24" s="11"/>
      <c r="Y24" s="65" t="s">
        <v>330</v>
      </c>
      <c r="Z24" s="11" t="s">
        <v>311</v>
      </c>
      <c r="AA24" s="11">
        <v>7010020</v>
      </c>
    </row>
    <row r="25" spans="1:27" s="12" customFormat="1" ht="101.25">
      <c r="A25" s="11">
        <v>8</v>
      </c>
      <c r="B25" s="11" t="s">
        <v>317</v>
      </c>
      <c r="C25" s="33" t="s">
        <v>133</v>
      </c>
      <c r="D25" s="11" t="s">
        <v>134</v>
      </c>
      <c r="E25" s="94" t="s">
        <v>311</v>
      </c>
      <c r="F25" s="95" t="s">
        <v>2781</v>
      </c>
      <c r="G25" s="11">
        <v>628707</v>
      </c>
      <c r="H25" s="8" t="s">
        <v>318</v>
      </c>
      <c r="I25" s="23" t="s">
        <v>313</v>
      </c>
      <c r="J25" s="9">
        <v>10000</v>
      </c>
      <c r="K25" s="9">
        <f t="shared" ref="K25:K45" si="1">J25*1.18</f>
        <v>11800</v>
      </c>
      <c r="L25" s="33" t="s">
        <v>154</v>
      </c>
      <c r="M25" s="7" t="s">
        <v>319</v>
      </c>
      <c r="N25" s="7" t="s">
        <v>318</v>
      </c>
      <c r="O25" s="7" t="s">
        <v>315</v>
      </c>
      <c r="P25" s="23">
        <v>796</v>
      </c>
      <c r="Q25" s="11" t="s">
        <v>147</v>
      </c>
      <c r="R25" s="11">
        <v>1</v>
      </c>
      <c r="S25" s="11">
        <v>45382000</v>
      </c>
      <c r="T25" s="11" t="s">
        <v>316</v>
      </c>
      <c r="U25" s="10">
        <v>42370</v>
      </c>
      <c r="V25" s="10">
        <v>42370</v>
      </c>
      <c r="W25" s="10">
        <v>42735</v>
      </c>
      <c r="X25" s="11"/>
      <c r="Y25" s="65" t="s">
        <v>330</v>
      </c>
      <c r="Z25" s="11" t="s">
        <v>311</v>
      </c>
      <c r="AA25" s="11">
        <v>7010020</v>
      </c>
    </row>
    <row r="26" spans="1:27" s="12" customFormat="1" ht="78.75">
      <c r="A26" s="11">
        <v>8</v>
      </c>
      <c r="B26" s="11" t="s">
        <v>320</v>
      </c>
      <c r="C26" s="33" t="s">
        <v>133</v>
      </c>
      <c r="D26" s="11" t="s">
        <v>134</v>
      </c>
      <c r="E26" s="94" t="s">
        <v>311</v>
      </c>
      <c r="F26" s="95" t="s">
        <v>2781</v>
      </c>
      <c r="G26" s="11">
        <v>628708</v>
      </c>
      <c r="H26" s="8" t="s">
        <v>321</v>
      </c>
      <c r="I26" s="23" t="s">
        <v>313</v>
      </c>
      <c r="J26" s="9">
        <v>10000</v>
      </c>
      <c r="K26" s="9">
        <f t="shared" si="1"/>
        <v>11800</v>
      </c>
      <c r="L26" s="33" t="s">
        <v>154</v>
      </c>
      <c r="M26" s="7" t="s">
        <v>322</v>
      </c>
      <c r="N26" s="7" t="s">
        <v>321</v>
      </c>
      <c r="O26" s="7" t="s">
        <v>315</v>
      </c>
      <c r="P26" s="23">
        <v>796</v>
      </c>
      <c r="Q26" s="11" t="s">
        <v>147</v>
      </c>
      <c r="R26" s="11">
        <v>1</v>
      </c>
      <c r="S26" s="11">
        <v>46623101</v>
      </c>
      <c r="T26" s="11" t="s">
        <v>323</v>
      </c>
      <c r="U26" s="10">
        <v>42370</v>
      </c>
      <c r="V26" s="10">
        <v>42370</v>
      </c>
      <c r="W26" s="10">
        <v>42735</v>
      </c>
      <c r="X26" s="11"/>
      <c r="Y26" s="65" t="s">
        <v>330</v>
      </c>
      <c r="Z26" s="11" t="s">
        <v>311</v>
      </c>
      <c r="AA26" s="11">
        <v>7010020</v>
      </c>
    </row>
    <row r="27" spans="1:27" s="12" customFormat="1" ht="67.5">
      <c r="A27" s="11">
        <v>8</v>
      </c>
      <c r="B27" s="11" t="s">
        <v>324</v>
      </c>
      <c r="C27" s="33" t="s">
        <v>133</v>
      </c>
      <c r="D27" s="11" t="s">
        <v>134</v>
      </c>
      <c r="E27" s="94" t="s">
        <v>311</v>
      </c>
      <c r="F27" s="95" t="s">
        <v>2781</v>
      </c>
      <c r="G27" s="11">
        <v>628709</v>
      </c>
      <c r="H27" s="8" t="s">
        <v>312</v>
      </c>
      <c r="I27" s="23" t="s">
        <v>313</v>
      </c>
      <c r="J27" s="9">
        <v>10000</v>
      </c>
      <c r="K27" s="9">
        <f t="shared" si="1"/>
        <v>11800</v>
      </c>
      <c r="L27" s="33" t="s">
        <v>154</v>
      </c>
      <c r="M27" s="7" t="s">
        <v>325</v>
      </c>
      <c r="N27" s="7" t="s">
        <v>312</v>
      </c>
      <c r="O27" s="7" t="s">
        <v>315</v>
      </c>
      <c r="P27" s="23">
        <v>796</v>
      </c>
      <c r="Q27" s="11" t="s">
        <v>147</v>
      </c>
      <c r="R27" s="11">
        <v>1</v>
      </c>
      <c r="S27" s="11">
        <v>45348000</v>
      </c>
      <c r="T27" s="11" t="s">
        <v>326</v>
      </c>
      <c r="U27" s="10">
        <v>42370</v>
      </c>
      <c r="V27" s="10">
        <v>42370</v>
      </c>
      <c r="W27" s="10">
        <v>42735</v>
      </c>
      <c r="X27" s="11"/>
      <c r="Y27" s="65" t="s">
        <v>330</v>
      </c>
      <c r="Z27" s="11" t="s">
        <v>311</v>
      </c>
      <c r="AA27" s="11">
        <v>7010020</v>
      </c>
    </row>
    <row r="28" spans="1:27" s="12" customFormat="1" ht="56.25">
      <c r="A28" s="11">
        <v>8</v>
      </c>
      <c r="B28" s="11" t="s">
        <v>327</v>
      </c>
      <c r="C28" s="33" t="s">
        <v>133</v>
      </c>
      <c r="D28" s="11" t="s">
        <v>134</v>
      </c>
      <c r="E28" s="94" t="s">
        <v>311</v>
      </c>
      <c r="F28" s="95" t="s">
        <v>2781</v>
      </c>
      <c r="G28" s="11">
        <v>628706</v>
      </c>
      <c r="H28" s="8" t="s">
        <v>328</v>
      </c>
      <c r="I28" s="23" t="s">
        <v>313</v>
      </c>
      <c r="J28" s="9">
        <v>5000</v>
      </c>
      <c r="K28" s="9">
        <f t="shared" si="1"/>
        <v>5900</v>
      </c>
      <c r="L28" s="33" t="s">
        <v>154</v>
      </c>
      <c r="M28" s="7" t="s">
        <v>329</v>
      </c>
      <c r="N28" s="7" t="s">
        <v>328</v>
      </c>
      <c r="O28" s="7" t="s">
        <v>315</v>
      </c>
      <c r="P28" s="23">
        <v>796</v>
      </c>
      <c r="Q28" s="11" t="s">
        <v>147</v>
      </c>
      <c r="R28" s="11">
        <v>1</v>
      </c>
      <c r="S28" s="11">
        <v>45382000</v>
      </c>
      <c r="T28" s="11" t="s">
        <v>316</v>
      </c>
      <c r="U28" s="10">
        <v>42370</v>
      </c>
      <c r="V28" s="10">
        <v>42370</v>
      </c>
      <c r="W28" s="10">
        <v>42735</v>
      </c>
      <c r="X28" s="11"/>
      <c r="Y28" s="65" t="s">
        <v>330</v>
      </c>
      <c r="Z28" s="11" t="s">
        <v>311</v>
      </c>
      <c r="AA28" s="11">
        <v>7010020</v>
      </c>
    </row>
    <row r="29" spans="1:27" ht="56.25">
      <c r="A29" s="11">
        <v>8</v>
      </c>
      <c r="B29" s="11" t="s">
        <v>347</v>
      </c>
      <c r="C29" s="7" t="s">
        <v>133</v>
      </c>
      <c r="D29" s="7" t="s">
        <v>348</v>
      </c>
      <c r="E29" s="94" t="s">
        <v>349</v>
      </c>
      <c r="F29" s="95" t="s">
        <v>2829</v>
      </c>
      <c r="G29" s="11">
        <v>829510</v>
      </c>
      <c r="H29" s="16" t="s">
        <v>350</v>
      </c>
      <c r="I29" s="23">
        <v>2010104</v>
      </c>
      <c r="J29" s="9">
        <v>2891.62</v>
      </c>
      <c r="K29" s="9">
        <f t="shared" si="1"/>
        <v>3412.1115999999997</v>
      </c>
      <c r="L29" s="33" t="s">
        <v>154</v>
      </c>
      <c r="M29" s="8" t="s">
        <v>351</v>
      </c>
      <c r="N29" s="7" t="s">
        <v>350</v>
      </c>
      <c r="O29" s="7" t="s">
        <v>157</v>
      </c>
      <c r="P29" s="23">
        <v>233</v>
      </c>
      <c r="Q29" s="11" t="s">
        <v>352</v>
      </c>
      <c r="R29" s="11">
        <v>2800</v>
      </c>
      <c r="S29" s="11">
        <v>46460</v>
      </c>
      <c r="T29" s="7" t="s">
        <v>353</v>
      </c>
      <c r="U29" s="10">
        <v>42370</v>
      </c>
      <c r="V29" s="10">
        <v>42370</v>
      </c>
      <c r="W29" s="10">
        <v>42735</v>
      </c>
      <c r="X29" s="7"/>
      <c r="Y29" s="65" t="s">
        <v>354</v>
      </c>
      <c r="Z29" s="11" t="s">
        <v>349</v>
      </c>
      <c r="AA29" s="11">
        <v>4030000</v>
      </c>
    </row>
    <row r="30" spans="1:27" ht="45">
      <c r="A30" s="11">
        <v>8</v>
      </c>
      <c r="B30" s="11" t="s">
        <v>355</v>
      </c>
      <c r="C30" s="7" t="s">
        <v>133</v>
      </c>
      <c r="D30" s="7" t="s">
        <v>348</v>
      </c>
      <c r="E30" s="94" t="s">
        <v>349</v>
      </c>
      <c r="F30" s="95" t="s">
        <v>2829</v>
      </c>
      <c r="G30" s="11">
        <v>829511</v>
      </c>
      <c r="H30" s="16" t="s">
        <v>356</v>
      </c>
      <c r="I30" s="23">
        <v>2010104</v>
      </c>
      <c r="J30" s="9">
        <v>612.06399999999996</v>
      </c>
      <c r="K30" s="9">
        <f t="shared" si="1"/>
        <v>722.23551999999995</v>
      </c>
      <c r="L30" s="33" t="s">
        <v>154</v>
      </c>
      <c r="M30" s="8" t="s">
        <v>357</v>
      </c>
      <c r="N30" s="7" t="s">
        <v>356</v>
      </c>
      <c r="O30" s="7" t="s">
        <v>157</v>
      </c>
      <c r="P30" s="23">
        <v>233</v>
      </c>
      <c r="Q30" s="11" t="s">
        <v>352</v>
      </c>
      <c r="R30" s="11">
        <v>329.5</v>
      </c>
      <c r="S30" s="11">
        <v>46460</v>
      </c>
      <c r="T30" s="7" t="s">
        <v>353</v>
      </c>
      <c r="U30" s="10">
        <v>42370</v>
      </c>
      <c r="V30" s="10">
        <v>42370</v>
      </c>
      <c r="W30" s="10">
        <v>42735</v>
      </c>
      <c r="X30" s="7"/>
      <c r="Y30" s="65" t="s">
        <v>354</v>
      </c>
      <c r="Z30" s="11" t="s">
        <v>349</v>
      </c>
      <c r="AA30" s="11">
        <v>4030000</v>
      </c>
    </row>
    <row r="31" spans="1:27" ht="45">
      <c r="A31" s="11">
        <v>8</v>
      </c>
      <c r="B31" s="11" t="s">
        <v>358</v>
      </c>
      <c r="C31" s="7" t="s">
        <v>133</v>
      </c>
      <c r="D31" s="7" t="s">
        <v>348</v>
      </c>
      <c r="E31" s="94" t="s">
        <v>349</v>
      </c>
      <c r="F31" s="95" t="s">
        <v>2829</v>
      </c>
      <c r="G31" s="11">
        <v>829512</v>
      </c>
      <c r="H31" s="16" t="s">
        <v>359</v>
      </c>
      <c r="I31" s="23">
        <v>2010104</v>
      </c>
      <c r="J31" s="9">
        <v>1035.8499999999999</v>
      </c>
      <c r="K31" s="9">
        <f t="shared" si="1"/>
        <v>1222.3029999999999</v>
      </c>
      <c r="L31" s="33" t="s">
        <v>154</v>
      </c>
      <c r="M31" s="8" t="s">
        <v>360</v>
      </c>
      <c r="N31" s="7" t="s">
        <v>359</v>
      </c>
      <c r="O31" s="7" t="s">
        <v>157</v>
      </c>
      <c r="P31" s="23">
        <v>233</v>
      </c>
      <c r="Q31" s="11" t="s">
        <v>352</v>
      </c>
      <c r="R31" s="11">
        <v>673</v>
      </c>
      <c r="S31" s="11">
        <v>46460</v>
      </c>
      <c r="T31" s="7" t="s">
        <v>353</v>
      </c>
      <c r="U31" s="10">
        <v>42370</v>
      </c>
      <c r="V31" s="10">
        <v>42370</v>
      </c>
      <c r="W31" s="10">
        <v>42735</v>
      </c>
      <c r="X31" s="7"/>
      <c r="Y31" s="65" t="s">
        <v>354</v>
      </c>
      <c r="Z31" s="11" t="s">
        <v>349</v>
      </c>
      <c r="AA31" s="11">
        <v>4030000</v>
      </c>
    </row>
    <row r="32" spans="1:27" ht="45">
      <c r="A32" s="11">
        <v>8</v>
      </c>
      <c r="B32" s="11" t="s">
        <v>361</v>
      </c>
      <c r="C32" s="7" t="s">
        <v>133</v>
      </c>
      <c r="D32" s="7" t="s">
        <v>348</v>
      </c>
      <c r="E32" s="94" t="s">
        <v>344</v>
      </c>
      <c r="F32" s="95" t="s">
        <v>2830</v>
      </c>
      <c r="G32" s="11">
        <v>829513</v>
      </c>
      <c r="H32" s="16" t="s">
        <v>362</v>
      </c>
      <c r="I32" s="23">
        <v>2010103</v>
      </c>
      <c r="J32" s="9">
        <v>28954.04</v>
      </c>
      <c r="K32" s="9">
        <f t="shared" si="1"/>
        <v>34165.767200000002</v>
      </c>
      <c r="L32" s="33" t="s">
        <v>154</v>
      </c>
      <c r="M32" s="8" t="s">
        <v>363</v>
      </c>
      <c r="N32" s="7" t="s">
        <v>362</v>
      </c>
      <c r="O32" s="7" t="s">
        <v>157</v>
      </c>
      <c r="P32" s="23">
        <v>245</v>
      </c>
      <c r="Q32" s="11" t="s">
        <v>364</v>
      </c>
      <c r="R32" s="11">
        <v>8598323</v>
      </c>
      <c r="S32" s="11">
        <v>46460</v>
      </c>
      <c r="T32" s="7" t="s">
        <v>353</v>
      </c>
      <c r="U32" s="10">
        <v>42370</v>
      </c>
      <c r="V32" s="10">
        <v>42370</v>
      </c>
      <c r="W32" s="10">
        <v>42735</v>
      </c>
      <c r="X32" s="7"/>
      <c r="Y32" s="65" t="s">
        <v>354</v>
      </c>
      <c r="Z32" s="11" t="s">
        <v>344</v>
      </c>
      <c r="AA32" s="11">
        <v>4010010</v>
      </c>
    </row>
    <row r="33" spans="1:27" ht="45">
      <c r="A33" s="11">
        <v>8</v>
      </c>
      <c r="B33" s="11" t="s">
        <v>365</v>
      </c>
      <c r="C33" s="7" t="s">
        <v>133</v>
      </c>
      <c r="D33" s="7" t="s">
        <v>348</v>
      </c>
      <c r="E33" s="94" t="s">
        <v>344</v>
      </c>
      <c r="F33" s="95" t="s">
        <v>2830</v>
      </c>
      <c r="G33" s="11">
        <v>829514</v>
      </c>
      <c r="H33" s="16" t="s">
        <v>366</v>
      </c>
      <c r="I33" s="23">
        <v>2010103</v>
      </c>
      <c r="J33" s="9">
        <v>8134.66</v>
      </c>
      <c r="K33" s="9">
        <f t="shared" si="1"/>
        <v>9598.898799999999</v>
      </c>
      <c r="L33" s="33" t="s">
        <v>154</v>
      </c>
      <c r="M33" s="8" t="s">
        <v>363</v>
      </c>
      <c r="N33" s="7" t="s">
        <v>362</v>
      </c>
      <c r="O33" s="7" t="s">
        <v>157</v>
      </c>
      <c r="P33" s="23">
        <v>245</v>
      </c>
      <c r="Q33" s="11" t="s">
        <v>364</v>
      </c>
      <c r="R33" s="11">
        <v>2415996.4</v>
      </c>
      <c r="S33" s="11">
        <v>46460</v>
      </c>
      <c r="T33" s="7" t="s">
        <v>353</v>
      </c>
      <c r="U33" s="10">
        <v>42370</v>
      </c>
      <c r="V33" s="10">
        <v>42370</v>
      </c>
      <c r="W33" s="10">
        <v>42735</v>
      </c>
      <c r="X33" s="7"/>
      <c r="Y33" s="65" t="s">
        <v>354</v>
      </c>
      <c r="Z33" s="11" t="s">
        <v>344</v>
      </c>
      <c r="AA33" s="11">
        <v>4010010</v>
      </c>
    </row>
    <row r="34" spans="1:27" ht="45">
      <c r="A34" s="11">
        <v>8</v>
      </c>
      <c r="B34" s="11" t="s">
        <v>367</v>
      </c>
      <c r="C34" s="7" t="s">
        <v>133</v>
      </c>
      <c r="D34" s="7" t="s">
        <v>348</v>
      </c>
      <c r="E34" s="94" t="s">
        <v>344</v>
      </c>
      <c r="F34" s="95" t="s">
        <v>2830</v>
      </c>
      <c r="G34" s="11">
        <v>829515</v>
      </c>
      <c r="H34" s="16" t="s">
        <v>368</v>
      </c>
      <c r="I34" s="23">
        <v>2010103</v>
      </c>
      <c r="J34" s="9">
        <v>6895.35</v>
      </c>
      <c r="K34" s="9">
        <f t="shared" si="1"/>
        <v>8136.5129999999999</v>
      </c>
      <c r="L34" s="33" t="s">
        <v>154</v>
      </c>
      <c r="M34" s="8" t="s">
        <v>363</v>
      </c>
      <c r="N34" s="7" t="s">
        <v>362</v>
      </c>
      <c r="O34" s="7" t="s">
        <v>157</v>
      </c>
      <c r="P34" s="23">
        <v>245</v>
      </c>
      <c r="Q34" s="11" t="s">
        <v>364</v>
      </c>
      <c r="R34" s="11" t="s">
        <v>369</v>
      </c>
      <c r="S34" s="11">
        <v>46460</v>
      </c>
      <c r="T34" s="7" t="s">
        <v>353</v>
      </c>
      <c r="U34" s="10">
        <v>42370</v>
      </c>
      <c r="V34" s="10">
        <v>42370</v>
      </c>
      <c r="W34" s="10">
        <v>42735</v>
      </c>
      <c r="X34" s="7"/>
      <c r="Y34" s="65" t="s">
        <v>354</v>
      </c>
      <c r="Z34" s="11" t="s">
        <v>344</v>
      </c>
      <c r="AA34" s="11">
        <v>4010010</v>
      </c>
    </row>
    <row r="35" spans="1:27" ht="56.25">
      <c r="A35" s="11">
        <v>8</v>
      </c>
      <c r="B35" s="11" t="s">
        <v>585</v>
      </c>
      <c r="C35" s="7" t="s">
        <v>133</v>
      </c>
      <c r="D35" s="7" t="s">
        <v>348</v>
      </c>
      <c r="E35" s="94" t="s">
        <v>586</v>
      </c>
      <c r="F35" s="95" t="s">
        <v>2831</v>
      </c>
      <c r="G35" s="11">
        <v>829554</v>
      </c>
      <c r="H35" s="16" t="s">
        <v>587</v>
      </c>
      <c r="I35" s="23">
        <v>2010104</v>
      </c>
      <c r="J35" s="9">
        <v>513.39379619081387</v>
      </c>
      <c r="K35" s="9">
        <f t="shared" si="1"/>
        <v>605.80467950516038</v>
      </c>
      <c r="L35" s="33" t="s">
        <v>154</v>
      </c>
      <c r="M35" s="8" t="s">
        <v>588</v>
      </c>
      <c r="N35" s="7" t="s">
        <v>589</v>
      </c>
      <c r="O35" s="7" t="s">
        <v>157</v>
      </c>
      <c r="P35" s="23">
        <v>233</v>
      </c>
      <c r="Q35" s="11" t="s">
        <v>263</v>
      </c>
      <c r="R35" s="11">
        <v>33160</v>
      </c>
      <c r="S35" s="11">
        <v>46460</v>
      </c>
      <c r="T35" s="7" t="s">
        <v>353</v>
      </c>
      <c r="U35" s="10">
        <v>42370</v>
      </c>
      <c r="V35" s="10">
        <v>42370</v>
      </c>
      <c r="W35" s="10">
        <v>42735</v>
      </c>
      <c r="X35" s="7"/>
      <c r="Y35" s="65" t="s">
        <v>354</v>
      </c>
      <c r="Z35" s="11" t="s">
        <v>586</v>
      </c>
      <c r="AA35" s="11">
        <v>4110010</v>
      </c>
    </row>
    <row r="36" spans="1:27" s="13" customFormat="1" ht="67.5">
      <c r="A36" s="11">
        <v>8</v>
      </c>
      <c r="B36" s="11" t="s">
        <v>452</v>
      </c>
      <c r="C36" s="7" t="s">
        <v>133</v>
      </c>
      <c r="D36" s="7" t="s">
        <v>453</v>
      </c>
      <c r="E36" s="94" t="s">
        <v>344</v>
      </c>
      <c r="F36" s="95" t="s">
        <v>2832</v>
      </c>
      <c r="G36" s="11">
        <v>856962</v>
      </c>
      <c r="H36" s="16" t="s">
        <v>454</v>
      </c>
      <c r="I36" s="23">
        <v>20102020401</v>
      </c>
      <c r="J36" s="9">
        <v>670900</v>
      </c>
      <c r="K36" s="9">
        <f t="shared" si="1"/>
        <v>791662</v>
      </c>
      <c r="L36" s="33" t="s">
        <v>154</v>
      </c>
      <c r="M36" s="8" t="s">
        <v>279</v>
      </c>
      <c r="N36" s="7" t="s">
        <v>455</v>
      </c>
      <c r="O36" s="7" t="s">
        <v>157</v>
      </c>
      <c r="P36" s="23" t="s">
        <v>456</v>
      </c>
      <c r="Q36" s="11" t="s">
        <v>72</v>
      </c>
      <c r="R36" s="11">
        <v>4680</v>
      </c>
      <c r="S36" s="11">
        <v>45</v>
      </c>
      <c r="T36" s="7" t="s">
        <v>457</v>
      </c>
      <c r="U36" s="10">
        <v>42370</v>
      </c>
      <c r="V36" s="10">
        <v>42370</v>
      </c>
      <c r="W36" s="10">
        <v>42735</v>
      </c>
      <c r="X36" s="7"/>
      <c r="Y36" s="65" t="s">
        <v>458</v>
      </c>
      <c r="Z36" s="11" t="s">
        <v>344</v>
      </c>
      <c r="AA36" s="11">
        <v>3222000</v>
      </c>
    </row>
    <row r="37" spans="1:27" s="13" customFormat="1" ht="67.5">
      <c r="A37" s="11">
        <v>8</v>
      </c>
      <c r="B37" s="11" t="s">
        <v>459</v>
      </c>
      <c r="C37" s="7" t="s">
        <v>133</v>
      </c>
      <c r="D37" s="7" t="s">
        <v>453</v>
      </c>
      <c r="E37" s="94" t="s">
        <v>344</v>
      </c>
      <c r="F37" s="95" t="s">
        <v>2832</v>
      </c>
      <c r="G37" s="11">
        <v>856966</v>
      </c>
      <c r="H37" s="16" t="s">
        <v>460</v>
      </c>
      <c r="I37" s="23">
        <v>20102020401</v>
      </c>
      <c r="J37" s="9">
        <v>3359.5536000000002</v>
      </c>
      <c r="K37" s="9">
        <f t="shared" si="1"/>
        <v>3964.273248</v>
      </c>
      <c r="L37" s="33" t="s">
        <v>154</v>
      </c>
      <c r="M37" s="8" t="s">
        <v>461</v>
      </c>
      <c r="N37" s="7" t="s">
        <v>455</v>
      </c>
      <c r="O37" s="7" t="s">
        <v>157</v>
      </c>
      <c r="P37" s="23" t="s">
        <v>456</v>
      </c>
      <c r="Q37" s="11" t="s">
        <v>72</v>
      </c>
      <c r="R37" s="11">
        <v>50.95</v>
      </c>
      <c r="S37" s="11">
        <v>45</v>
      </c>
      <c r="T37" s="7" t="s">
        <v>457</v>
      </c>
      <c r="U37" s="10">
        <v>42370</v>
      </c>
      <c r="V37" s="10">
        <v>42370</v>
      </c>
      <c r="W37" s="10">
        <v>42735</v>
      </c>
      <c r="X37" s="7"/>
      <c r="Y37" s="65" t="s">
        <v>458</v>
      </c>
      <c r="Z37" s="11" t="s">
        <v>344</v>
      </c>
      <c r="AA37" s="11">
        <v>3222000</v>
      </c>
    </row>
    <row r="38" spans="1:27" s="13" customFormat="1" ht="78.75">
      <c r="A38" s="11">
        <v>8</v>
      </c>
      <c r="B38" s="11" t="s">
        <v>462</v>
      </c>
      <c r="C38" s="7" t="s">
        <v>133</v>
      </c>
      <c r="D38" s="7" t="s">
        <v>453</v>
      </c>
      <c r="E38" s="94" t="s">
        <v>344</v>
      </c>
      <c r="F38" s="95" t="s">
        <v>2832</v>
      </c>
      <c r="G38" s="11">
        <v>856965</v>
      </c>
      <c r="H38" s="16" t="s">
        <v>463</v>
      </c>
      <c r="I38" s="23">
        <v>20102020401</v>
      </c>
      <c r="J38" s="9">
        <v>1884.4</v>
      </c>
      <c r="K38" s="9">
        <f t="shared" si="1"/>
        <v>2223.5920000000001</v>
      </c>
      <c r="L38" s="33" t="s">
        <v>154</v>
      </c>
      <c r="M38" s="8" t="s">
        <v>461</v>
      </c>
      <c r="N38" s="7" t="s">
        <v>464</v>
      </c>
      <c r="O38" s="7" t="s">
        <v>157</v>
      </c>
      <c r="P38" s="23" t="s">
        <v>456</v>
      </c>
      <c r="Q38" s="11" t="s">
        <v>72</v>
      </c>
      <c r="R38" s="11">
        <v>28.4</v>
      </c>
      <c r="S38" s="11">
        <v>45</v>
      </c>
      <c r="T38" s="7" t="s">
        <v>457</v>
      </c>
      <c r="U38" s="10">
        <v>42370</v>
      </c>
      <c r="V38" s="10">
        <v>42370</v>
      </c>
      <c r="W38" s="10">
        <v>42735</v>
      </c>
      <c r="X38" s="7"/>
      <c r="Y38" s="65" t="s">
        <v>458</v>
      </c>
      <c r="Z38" s="11" t="s">
        <v>344</v>
      </c>
      <c r="AA38" s="11">
        <v>3222000</v>
      </c>
    </row>
    <row r="39" spans="1:27" s="13" customFormat="1" ht="78.75">
      <c r="A39" s="11">
        <v>8</v>
      </c>
      <c r="B39" s="11" t="s">
        <v>465</v>
      </c>
      <c r="C39" s="7" t="s">
        <v>133</v>
      </c>
      <c r="D39" s="7" t="s">
        <v>453</v>
      </c>
      <c r="E39" s="94" t="s">
        <v>344</v>
      </c>
      <c r="F39" s="95" t="s">
        <v>2832</v>
      </c>
      <c r="G39" s="11">
        <v>856964</v>
      </c>
      <c r="H39" s="16" t="s">
        <v>466</v>
      </c>
      <c r="I39" s="23">
        <v>20102020401</v>
      </c>
      <c r="J39" s="9">
        <v>17688.339449999999</v>
      </c>
      <c r="K39" s="9">
        <f t="shared" si="1"/>
        <v>20872.240550999999</v>
      </c>
      <c r="L39" s="33" t="s">
        <v>154</v>
      </c>
      <c r="M39" s="8" t="s">
        <v>461</v>
      </c>
      <c r="N39" s="7" t="s">
        <v>467</v>
      </c>
      <c r="O39" s="7" t="s">
        <v>157</v>
      </c>
      <c r="P39" s="23" t="s">
        <v>456</v>
      </c>
      <c r="Q39" s="11" t="s">
        <v>72</v>
      </c>
      <c r="R39" s="11">
        <v>107.3</v>
      </c>
      <c r="S39" s="11">
        <v>45</v>
      </c>
      <c r="T39" s="7" t="s">
        <v>457</v>
      </c>
      <c r="U39" s="10">
        <v>42370</v>
      </c>
      <c r="V39" s="10">
        <v>42370</v>
      </c>
      <c r="W39" s="10">
        <v>42735</v>
      </c>
      <c r="X39" s="7"/>
      <c r="Y39" s="65" t="s">
        <v>458</v>
      </c>
      <c r="Z39" s="11" t="s">
        <v>344</v>
      </c>
      <c r="AA39" s="11">
        <v>3222000</v>
      </c>
    </row>
    <row r="40" spans="1:27" s="13" customFormat="1" ht="78.75">
      <c r="A40" s="11">
        <v>8</v>
      </c>
      <c r="B40" s="11" t="s">
        <v>468</v>
      </c>
      <c r="C40" s="7" t="s">
        <v>133</v>
      </c>
      <c r="D40" s="7" t="s">
        <v>453</v>
      </c>
      <c r="E40" s="94" t="s">
        <v>344</v>
      </c>
      <c r="F40" s="95" t="s">
        <v>2832</v>
      </c>
      <c r="G40" s="11">
        <v>856963</v>
      </c>
      <c r="H40" s="16" t="s">
        <v>469</v>
      </c>
      <c r="I40" s="23">
        <v>20102020401</v>
      </c>
      <c r="J40" s="9">
        <v>3616</v>
      </c>
      <c r="K40" s="9">
        <f t="shared" si="1"/>
        <v>4266.88</v>
      </c>
      <c r="L40" s="33" t="s">
        <v>154</v>
      </c>
      <c r="M40" s="8" t="s">
        <v>470</v>
      </c>
      <c r="N40" s="7" t="s">
        <v>471</v>
      </c>
      <c r="O40" s="7" t="s">
        <v>157</v>
      </c>
      <c r="P40" s="23" t="s">
        <v>456</v>
      </c>
      <c r="Q40" s="11" t="s">
        <v>72</v>
      </c>
      <c r="R40" s="11">
        <v>87</v>
      </c>
      <c r="S40" s="11">
        <v>45</v>
      </c>
      <c r="T40" s="7" t="s">
        <v>457</v>
      </c>
      <c r="U40" s="10">
        <v>42370</v>
      </c>
      <c r="V40" s="10">
        <v>42370</v>
      </c>
      <c r="W40" s="10">
        <v>42735</v>
      </c>
      <c r="X40" s="7"/>
      <c r="Y40" s="65" t="s">
        <v>458</v>
      </c>
      <c r="Z40" s="11" t="s">
        <v>344</v>
      </c>
      <c r="AA40" s="11">
        <v>3222000</v>
      </c>
    </row>
    <row r="41" spans="1:27" s="13" customFormat="1" ht="106.5" customHeight="1">
      <c r="A41" s="11">
        <v>8</v>
      </c>
      <c r="B41" s="11" t="s">
        <v>472</v>
      </c>
      <c r="C41" s="7" t="s">
        <v>133</v>
      </c>
      <c r="D41" s="7" t="s">
        <v>473</v>
      </c>
      <c r="E41" s="94" t="s">
        <v>474</v>
      </c>
      <c r="F41" s="95" t="s">
        <v>2829</v>
      </c>
      <c r="G41" s="11">
        <v>856921</v>
      </c>
      <c r="H41" s="16" t="s">
        <v>475</v>
      </c>
      <c r="I41" s="23">
        <v>20105140702</v>
      </c>
      <c r="J41" s="9">
        <v>18935.099999999999</v>
      </c>
      <c r="K41" s="9">
        <f t="shared" si="1"/>
        <v>22343.417999999998</v>
      </c>
      <c r="L41" s="33" t="s">
        <v>154</v>
      </c>
      <c r="M41" s="8" t="s">
        <v>270</v>
      </c>
      <c r="N41" s="7" t="s">
        <v>476</v>
      </c>
      <c r="O41" s="7" t="s">
        <v>477</v>
      </c>
      <c r="P41" s="23">
        <v>233</v>
      </c>
      <c r="Q41" s="11" t="s">
        <v>158</v>
      </c>
      <c r="R41" s="11">
        <v>14328.36</v>
      </c>
      <c r="S41" s="11">
        <v>45</v>
      </c>
      <c r="T41" s="7" t="s">
        <v>457</v>
      </c>
      <c r="U41" s="10">
        <v>42370</v>
      </c>
      <c r="V41" s="10">
        <v>42370</v>
      </c>
      <c r="W41" s="10">
        <v>42705</v>
      </c>
      <c r="X41" s="7" t="s">
        <v>478</v>
      </c>
      <c r="Y41" s="65" t="s">
        <v>458</v>
      </c>
      <c r="Z41" s="11" t="s">
        <v>474</v>
      </c>
      <c r="AA41" s="11">
        <v>4030000</v>
      </c>
    </row>
    <row r="42" spans="1:27" s="13" customFormat="1" ht="102" customHeight="1">
      <c r="A42" s="11">
        <v>8</v>
      </c>
      <c r="B42" s="11" t="s">
        <v>479</v>
      </c>
      <c r="C42" s="7" t="s">
        <v>133</v>
      </c>
      <c r="D42" s="7" t="s">
        <v>473</v>
      </c>
      <c r="E42" s="94" t="s">
        <v>474</v>
      </c>
      <c r="F42" s="95" t="s">
        <v>2829</v>
      </c>
      <c r="G42" s="11">
        <v>856922</v>
      </c>
      <c r="H42" s="16" t="s">
        <v>480</v>
      </c>
      <c r="I42" s="23">
        <v>20105140702</v>
      </c>
      <c r="J42" s="9">
        <v>12307.5</v>
      </c>
      <c r="K42" s="9">
        <f t="shared" si="1"/>
        <v>14522.849999999999</v>
      </c>
      <c r="L42" s="33" t="s">
        <v>154</v>
      </c>
      <c r="M42" s="8" t="s">
        <v>481</v>
      </c>
      <c r="N42" s="7" t="s">
        <v>476</v>
      </c>
      <c r="O42" s="7" t="s">
        <v>477</v>
      </c>
      <c r="P42" s="23">
        <v>233</v>
      </c>
      <c r="Q42" s="11" t="s">
        <v>158</v>
      </c>
      <c r="R42" s="11">
        <v>6254.27</v>
      </c>
      <c r="S42" s="11">
        <v>45</v>
      </c>
      <c r="T42" s="7" t="s">
        <v>457</v>
      </c>
      <c r="U42" s="10">
        <v>42370</v>
      </c>
      <c r="V42" s="10">
        <v>42370</v>
      </c>
      <c r="W42" s="10">
        <v>42705</v>
      </c>
      <c r="X42" s="7" t="s">
        <v>478</v>
      </c>
      <c r="Y42" s="65" t="s">
        <v>458</v>
      </c>
      <c r="Z42" s="11" t="s">
        <v>474</v>
      </c>
      <c r="AA42" s="11">
        <v>4030000</v>
      </c>
    </row>
    <row r="43" spans="1:27" s="13" customFormat="1" ht="78" customHeight="1">
      <c r="A43" s="11">
        <v>8</v>
      </c>
      <c r="B43" s="11" t="s">
        <v>482</v>
      </c>
      <c r="C43" s="7" t="s">
        <v>133</v>
      </c>
      <c r="D43" s="7" t="s">
        <v>473</v>
      </c>
      <c r="E43" s="94" t="s">
        <v>483</v>
      </c>
      <c r="F43" s="95" t="s">
        <v>2793</v>
      </c>
      <c r="G43" s="11">
        <v>856919</v>
      </c>
      <c r="H43" s="16" t="s">
        <v>484</v>
      </c>
      <c r="I43" s="23">
        <v>20105140702</v>
      </c>
      <c r="J43" s="9">
        <v>4402</v>
      </c>
      <c r="K43" s="9">
        <f t="shared" si="1"/>
        <v>5194.3599999999997</v>
      </c>
      <c r="L43" s="33" t="s">
        <v>154</v>
      </c>
      <c r="M43" s="8" t="s">
        <v>485</v>
      </c>
      <c r="N43" s="7" t="s">
        <v>486</v>
      </c>
      <c r="O43" s="7" t="s">
        <v>487</v>
      </c>
      <c r="P43" s="23">
        <v>113</v>
      </c>
      <c r="Q43" s="11" t="s">
        <v>263</v>
      </c>
      <c r="R43" s="11">
        <v>103</v>
      </c>
      <c r="S43" s="11">
        <v>45</v>
      </c>
      <c r="T43" s="7" t="s">
        <v>457</v>
      </c>
      <c r="U43" s="10">
        <v>42370</v>
      </c>
      <c r="V43" s="10">
        <v>42370</v>
      </c>
      <c r="W43" s="10">
        <v>42705</v>
      </c>
      <c r="X43" s="7" t="s">
        <v>488</v>
      </c>
      <c r="Y43" s="65" t="s">
        <v>458</v>
      </c>
      <c r="Z43" s="11" t="s">
        <v>483</v>
      </c>
      <c r="AA43" s="11">
        <v>4110100</v>
      </c>
    </row>
    <row r="44" spans="1:27" s="13" customFormat="1" ht="85.5" customHeight="1">
      <c r="A44" s="11">
        <v>8</v>
      </c>
      <c r="B44" s="11" t="s">
        <v>489</v>
      </c>
      <c r="C44" s="7" t="s">
        <v>133</v>
      </c>
      <c r="D44" s="7" t="s">
        <v>473</v>
      </c>
      <c r="E44" s="94" t="s">
        <v>344</v>
      </c>
      <c r="F44" s="95" t="s">
        <v>2833</v>
      </c>
      <c r="G44" s="11">
        <v>856920</v>
      </c>
      <c r="H44" s="16" t="s">
        <v>490</v>
      </c>
      <c r="I44" s="23">
        <v>2010101</v>
      </c>
      <c r="J44" s="9">
        <v>30840.53</v>
      </c>
      <c r="K44" s="9">
        <f t="shared" si="1"/>
        <v>36391.825399999994</v>
      </c>
      <c r="L44" s="33" t="s">
        <v>154</v>
      </c>
      <c r="M44" s="8" t="s">
        <v>363</v>
      </c>
      <c r="N44" s="7" t="s">
        <v>491</v>
      </c>
      <c r="O44" s="7" t="s">
        <v>492</v>
      </c>
      <c r="P44" s="23">
        <v>245</v>
      </c>
      <c r="Q44" s="11" t="s">
        <v>493</v>
      </c>
      <c r="R44" s="11">
        <v>7353577</v>
      </c>
      <c r="S44" s="11">
        <v>45</v>
      </c>
      <c r="T44" s="7" t="s">
        <v>457</v>
      </c>
      <c r="U44" s="10">
        <v>42370</v>
      </c>
      <c r="V44" s="10">
        <v>42370</v>
      </c>
      <c r="W44" s="10">
        <v>42705</v>
      </c>
      <c r="X44" s="7" t="s">
        <v>494</v>
      </c>
      <c r="Y44" s="65" t="s">
        <v>458</v>
      </c>
      <c r="Z44" s="11" t="s">
        <v>344</v>
      </c>
      <c r="AA44" s="11">
        <v>4010000</v>
      </c>
    </row>
    <row r="45" spans="1:27" s="13" customFormat="1" ht="45">
      <c r="A45" s="11">
        <v>8</v>
      </c>
      <c r="B45" s="11" t="s">
        <v>495</v>
      </c>
      <c r="C45" s="7" t="s">
        <v>133</v>
      </c>
      <c r="D45" s="7" t="s">
        <v>496</v>
      </c>
      <c r="E45" s="94" t="s">
        <v>497</v>
      </c>
      <c r="F45" s="95" t="s">
        <v>2742</v>
      </c>
      <c r="G45" s="11">
        <v>857036</v>
      </c>
      <c r="H45" s="16" t="s">
        <v>498</v>
      </c>
      <c r="I45" s="23">
        <v>20102020401</v>
      </c>
      <c r="J45" s="9">
        <v>1224.72</v>
      </c>
      <c r="K45" s="9">
        <f t="shared" si="1"/>
        <v>1445.1695999999999</v>
      </c>
      <c r="L45" s="33" t="s">
        <v>154</v>
      </c>
      <c r="M45" s="8" t="s">
        <v>273</v>
      </c>
      <c r="N45" s="7" t="s">
        <v>499</v>
      </c>
      <c r="O45" s="7" t="s">
        <v>500</v>
      </c>
      <c r="P45" s="23">
        <v>113</v>
      </c>
      <c r="Q45" s="11" t="s">
        <v>263</v>
      </c>
      <c r="R45" s="11" t="s">
        <v>501</v>
      </c>
      <c r="S45" s="11">
        <v>45</v>
      </c>
      <c r="T45" s="7" t="s">
        <v>457</v>
      </c>
      <c r="U45" s="10">
        <v>42370</v>
      </c>
      <c r="V45" s="10">
        <v>42370</v>
      </c>
      <c r="W45" s="10">
        <v>42735</v>
      </c>
      <c r="X45" s="7"/>
      <c r="Y45" s="65" t="s">
        <v>458</v>
      </c>
      <c r="Z45" s="11" t="s">
        <v>497</v>
      </c>
      <c r="AA45" s="11">
        <v>9010000</v>
      </c>
    </row>
    <row r="46" spans="1:27" s="13" customFormat="1" ht="56.25">
      <c r="A46" s="11">
        <v>8</v>
      </c>
      <c r="B46" s="11" t="s">
        <v>502</v>
      </c>
      <c r="C46" s="7" t="s">
        <v>133</v>
      </c>
      <c r="D46" s="7" t="s">
        <v>503</v>
      </c>
      <c r="E46" s="94" t="s">
        <v>504</v>
      </c>
      <c r="F46" s="95" t="s">
        <v>2834</v>
      </c>
      <c r="G46" s="11">
        <v>857067</v>
      </c>
      <c r="H46" s="16" t="s">
        <v>505</v>
      </c>
      <c r="I46" s="23" t="s">
        <v>506</v>
      </c>
      <c r="J46" s="9">
        <v>21918</v>
      </c>
      <c r="K46" s="9">
        <v>21918</v>
      </c>
      <c r="L46" s="33" t="s">
        <v>154</v>
      </c>
      <c r="M46" s="8" t="s">
        <v>470</v>
      </c>
      <c r="N46" s="7" t="s">
        <v>507</v>
      </c>
      <c r="O46" s="7" t="s">
        <v>157</v>
      </c>
      <c r="P46" s="23">
        <v>796</v>
      </c>
      <c r="Q46" s="11" t="s">
        <v>231</v>
      </c>
      <c r="R46" s="11">
        <v>1201</v>
      </c>
      <c r="S46" s="11">
        <v>45</v>
      </c>
      <c r="T46" s="7" t="s">
        <v>457</v>
      </c>
      <c r="U46" s="10">
        <v>42401</v>
      </c>
      <c r="V46" s="10">
        <v>42412</v>
      </c>
      <c r="W46" s="10">
        <v>42735</v>
      </c>
      <c r="X46" s="7"/>
      <c r="Y46" s="65" t="s">
        <v>458</v>
      </c>
      <c r="Z46" s="11" t="s">
        <v>504</v>
      </c>
      <c r="AA46" s="11">
        <v>6033000</v>
      </c>
    </row>
    <row r="47" spans="1:27" s="13" customFormat="1" ht="67.5">
      <c r="A47" s="11">
        <v>8</v>
      </c>
      <c r="B47" s="11" t="s">
        <v>508</v>
      </c>
      <c r="C47" s="7" t="s">
        <v>133</v>
      </c>
      <c r="D47" s="7" t="s">
        <v>509</v>
      </c>
      <c r="E47" s="94" t="s">
        <v>275</v>
      </c>
      <c r="F47" s="95" t="s">
        <v>2835</v>
      </c>
      <c r="G47" s="11">
        <v>856897</v>
      </c>
      <c r="H47" s="16" t="s">
        <v>510</v>
      </c>
      <c r="I47" s="23">
        <v>201051101</v>
      </c>
      <c r="J47" s="9">
        <v>20326.68</v>
      </c>
      <c r="K47" s="9">
        <f>J47*1.18</f>
        <v>23985.482400000001</v>
      </c>
      <c r="L47" s="33" t="s">
        <v>154</v>
      </c>
      <c r="M47" s="8" t="s">
        <v>511</v>
      </c>
      <c r="N47" s="7" t="s">
        <v>510</v>
      </c>
      <c r="O47" s="7" t="s">
        <v>512</v>
      </c>
      <c r="P47" s="23">
        <v>55</v>
      </c>
      <c r="Q47" s="11" t="s">
        <v>513</v>
      </c>
      <c r="R47" s="11" t="s">
        <v>514</v>
      </c>
      <c r="S47" s="11">
        <v>45</v>
      </c>
      <c r="T47" s="7" t="s">
        <v>457</v>
      </c>
      <c r="U47" s="10">
        <v>42370</v>
      </c>
      <c r="V47" s="10">
        <v>42461</v>
      </c>
      <c r="W47" s="10">
        <v>42794</v>
      </c>
      <c r="X47" s="7" t="s">
        <v>515</v>
      </c>
      <c r="Y47" s="65" t="s">
        <v>458</v>
      </c>
      <c r="Z47" s="11" t="s">
        <v>275</v>
      </c>
      <c r="AA47" s="11">
        <v>7010000</v>
      </c>
    </row>
    <row r="48" spans="1:27" s="13" customFormat="1" ht="92.25" customHeight="1">
      <c r="A48" s="11">
        <v>8</v>
      </c>
      <c r="B48" s="11" t="s">
        <v>516</v>
      </c>
      <c r="C48" s="7" t="s">
        <v>133</v>
      </c>
      <c r="D48" s="7" t="s">
        <v>509</v>
      </c>
      <c r="E48" s="94" t="s">
        <v>275</v>
      </c>
      <c r="F48" s="95" t="s">
        <v>2835</v>
      </c>
      <c r="G48" s="11">
        <v>856902</v>
      </c>
      <c r="H48" s="16" t="s">
        <v>517</v>
      </c>
      <c r="I48" s="23">
        <v>201051101</v>
      </c>
      <c r="J48" s="9">
        <v>21117.31</v>
      </c>
      <c r="K48" s="9">
        <f t="shared" ref="K48:K51" si="2">J48*1.18</f>
        <v>24918.425800000001</v>
      </c>
      <c r="L48" s="33" t="s">
        <v>154</v>
      </c>
      <c r="M48" s="8" t="s">
        <v>518</v>
      </c>
      <c r="N48" s="7" t="s">
        <v>519</v>
      </c>
      <c r="O48" s="7" t="s">
        <v>520</v>
      </c>
      <c r="P48" s="23">
        <v>55</v>
      </c>
      <c r="Q48" s="11" t="s">
        <v>513</v>
      </c>
      <c r="R48" s="11">
        <v>1740.7</v>
      </c>
      <c r="S48" s="11">
        <v>45</v>
      </c>
      <c r="T48" s="7" t="s">
        <v>457</v>
      </c>
      <c r="U48" s="10">
        <v>42370</v>
      </c>
      <c r="V48" s="10">
        <v>42545</v>
      </c>
      <c r="W48" s="10">
        <v>42908</v>
      </c>
      <c r="X48" s="7" t="s">
        <v>521</v>
      </c>
      <c r="Y48" s="65" t="s">
        <v>458</v>
      </c>
      <c r="Z48" s="11" t="s">
        <v>275</v>
      </c>
      <c r="AA48" s="11">
        <v>7010000</v>
      </c>
    </row>
    <row r="49" spans="1:27" s="13" customFormat="1" ht="88.5" customHeight="1">
      <c r="A49" s="11">
        <v>8</v>
      </c>
      <c r="B49" s="11" t="s">
        <v>522</v>
      </c>
      <c r="C49" s="7" t="s">
        <v>133</v>
      </c>
      <c r="D49" s="7" t="s">
        <v>509</v>
      </c>
      <c r="E49" s="94" t="s">
        <v>275</v>
      </c>
      <c r="F49" s="95" t="s">
        <v>2835</v>
      </c>
      <c r="G49" s="11">
        <v>856903</v>
      </c>
      <c r="H49" s="16" t="s">
        <v>523</v>
      </c>
      <c r="I49" s="23">
        <v>201051101</v>
      </c>
      <c r="J49" s="9">
        <v>11110.9</v>
      </c>
      <c r="K49" s="9">
        <f t="shared" si="2"/>
        <v>13110.861999999999</v>
      </c>
      <c r="L49" s="33" t="s">
        <v>154</v>
      </c>
      <c r="M49" s="8" t="s">
        <v>524</v>
      </c>
      <c r="N49" s="7" t="s">
        <v>525</v>
      </c>
      <c r="O49" s="7" t="s">
        <v>520</v>
      </c>
      <c r="P49" s="23">
        <v>55</v>
      </c>
      <c r="Q49" s="11" t="s">
        <v>513</v>
      </c>
      <c r="R49" s="11">
        <v>868.2</v>
      </c>
      <c r="S49" s="11">
        <v>45</v>
      </c>
      <c r="T49" s="7" t="s">
        <v>457</v>
      </c>
      <c r="U49" s="10">
        <v>42370</v>
      </c>
      <c r="V49" s="10">
        <v>42370</v>
      </c>
      <c r="W49" s="10">
        <v>42735</v>
      </c>
      <c r="X49" s="7" t="s">
        <v>526</v>
      </c>
      <c r="Y49" s="65" t="s">
        <v>458</v>
      </c>
      <c r="Z49" s="11" t="s">
        <v>275</v>
      </c>
      <c r="AA49" s="11">
        <v>7010000</v>
      </c>
    </row>
    <row r="50" spans="1:27" s="13" customFormat="1" ht="83.25" customHeight="1">
      <c r="A50" s="11">
        <v>8</v>
      </c>
      <c r="B50" s="11" t="s">
        <v>527</v>
      </c>
      <c r="C50" s="7" t="s">
        <v>133</v>
      </c>
      <c r="D50" s="7" t="s">
        <v>509</v>
      </c>
      <c r="E50" s="94" t="s">
        <v>275</v>
      </c>
      <c r="F50" s="95" t="s">
        <v>2835</v>
      </c>
      <c r="G50" s="11">
        <v>856904</v>
      </c>
      <c r="H50" s="16" t="s">
        <v>528</v>
      </c>
      <c r="I50" s="23">
        <v>201051101</v>
      </c>
      <c r="J50" s="9">
        <v>55727.22</v>
      </c>
      <c r="K50" s="9">
        <f t="shared" si="2"/>
        <v>65758.119599999991</v>
      </c>
      <c r="L50" s="33" t="s">
        <v>154</v>
      </c>
      <c r="M50" s="8" t="s">
        <v>529</v>
      </c>
      <c r="N50" s="7" t="s">
        <v>528</v>
      </c>
      <c r="O50" s="7" t="s">
        <v>520</v>
      </c>
      <c r="P50" s="23">
        <v>55</v>
      </c>
      <c r="Q50" s="11" t="s">
        <v>513</v>
      </c>
      <c r="R50" s="11">
        <v>2783.8</v>
      </c>
      <c r="S50" s="11">
        <v>45</v>
      </c>
      <c r="T50" s="7" t="s">
        <v>457</v>
      </c>
      <c r="U50" s="10">
        <v>42370</v>
      </c>
      <c r="V50" s="10">
        <v>42370</v>
      </c>
      <c r="W50" s="10">
        <v>42735</v>
      </c>
      <c r="X50" s="7" t="s">
        <v>530</v>
      </c>
      <c r="Y50" s="65" t="s">
        <v>458</v>
      </c>
      <c r="Z50" s="11" t="s">
        <v>275</v>
      </c>
      <c r="AA50" s="11">
        <v>7010000</v>
      </c>
    </row>
    <row r="51" spans="1:27" s="13" customFormat="1" ht="84.75" customHeight="1">
      <c r="A51" s="11">
        <v>8</v>
      </c>
      <c r="B51" s="11" t="s">
        <v>531</v>
      </c>
      <c r="C51" s="7" t="s">
        <v>133</v>
      </c>
      <c r="D51" s="7" t="s">
        <v>509</v>
      </c>
      <c r="E51" s="94" t="s">
        <v>275</v>
      </c>
      <c r="F51" s="95" t="s">
        <v>2835</v>
      </c>
      <c r="G51" s="11">
        <v>856905</v>
      </c>
      <c r="H51" s="16" t="s">
        <v>532</v>
      </c>
      <c r="I51" s="23">
        <v>201051101</v>
      </c>
      <c r="J51" s="9">
        <v>18449.810000000001</v>
      </c>
      <c r="K51" s="9">
        <f t="shared" si="2"/>
        <v>21770.775799999999</v>
      </c>
      <c r="L51" s="33" t="s">
        <v>154</v>
      </c>
      <c r="M51" s="8" t="s">
        <v>533</v>
      </c>
      <c r="N51" s="7" t="s">
        <v>532</v>
      </c>
      <c r="O51" s="7" t="s">
        <v>534</v>
      </c>
      <c r="P51" s="23">
        <v>55</v>
      </c>
      <c r="Q51" s="11" t="s">
        <v>513</v>
      </c>
      <c r="R51" s="11">
        <v>2712</v>
      </c>
      <c r="S51" s="11">
        <v>45</v>
      </c>
      <c r="T51" s="7" t="s">
        <v>457</v>
      </c>
      <c r="U51" s="10">
        <v>42370</v>
      </c>
      <c r="V51" s="10">
        <v>42401</v>
      </c>
      <c r="W51" s="10">
        <v>42735</v>
      </c>
      <c r="X51" s="7" t="s">
        <v>535</v>
      </c>
      <c r="Y51" s="65" t="s">
        <v>458</v>
      </c>
      <c r="Z51" s="11" t="s">
        <v>275</v>
      </c>
      <c r="AA51" s="11">
        <v>7010000</v>
      </c>
    </row>
    <row r="52" spans="1:27" s="13" customFormat="1" ht="80.25" customHeight="1">
      <c r="A52" s="11">
        <v>8</v>
      </c>
      <c r="B52" s="11" t="s">
        <v>536</v>
      </c>
      <c r="C52" s="7" t="s">
        <v>133</v>
      </c>
      <c r="D52" s="7" t="s">
        <v>509</v>
      </c>
      <c r="E52" s="94" t="s">
        <v>275</v>
      </c>
      <c r="F52" s="95" t="s">
        <v>2835</v>
      </c>
      <c r="G52" s="11">
        <v>856906</v>
      </c>
      <c r="H52" s="16" t="s">
        <v>537</v>
      </c>
      <c r="I52" s="23">
        <v>201051101</v>
      </c>
      <c r="J52" s="9">
        <v>29943.23</v>
      </c>
      <c r="K52" s="9">
        <v>29943.23</v>
      </c>
      <c r="L52" s="33" t="s">
        <v>154</v>
      </c>
      <c r="M52" s="8" t="s">
        <v>538</v>
      </c>
      <c r="N52" s="7" t="s">
        <v>539</v>
      </c>
      <c r="O52" s="7" t="s">
        <v>534</v>
      </c>
      <c r="P52" s="23">
        <v>55</v>
      </c>
      <c r="Q52" s="11" t="s">
        <v>513</v>
      </c>
      <c r="R52" s="11">
        <v>1259.2</v>
      </c>
      <c r="S52" s="11">
        <v>45</v>
      </c>
      <c r="T52" s="7" t="s">
        <v>457</v>
      </c>
      <c r="U52" s="10">
        <v>42370</v>
      </c>
      <c r="V52" s="10">
        <v>42370</v>
      </c>
      <c r="W52" s="10">
        <v>42735</v>
      </c>
      <c r="X52" s="7" t="s">
        <v>540</v>
      </c>
      <c r="Y52" s="65" t="s">
        <v>458</v>
      </c>
      <c r="Z52" s="11" t="s">
        <v>275</v>
      </c>
      <c r="AA52" s="11">
        <v>7010000</v>
      </c>
    </row>
    <row r="53" spans="1:27" s="13" customFormat="1" ht="45">
      <c r="A53" s="11">
        <v>8</v>
      </c>
      <c r="B53" s="11" t="s">
        <v>541</v>
      </c>
      <c r="C53" s="7" t="s">
        <v>133</v>
      </c>
      <c r="D53" s="7" t="s">
        <v>509</v>
      </c>
      <c r="E53" s="94" t="s">
        <v>275</v>
      </c>
      <c r="F53" s="95" t="s">
        <v>2835</v>
      </c>
      <c r="G53" s="11">
        <v>856908</v>
      </c>
      <c r="H53" s="16" t="s">
        <v>542</v>
      </c>
      <c r="I53" s="23">
        <v>201051101</v>
      </c>
      <c r="J53" s="9">
        <v>18204.11</v>
      </c>
      <c r="K53" s="9">
        <f>J53*1.18</f>
        <v>21480.8498</v>
      </c>
      <c r="L53" s="33" t="s">
        <v>154</v>
      </c>
      <c r="M53" s="8" t="s">
        <v>543</v>
      </c>
      <c r="N53" s="7" t="s">
        <v>542</v>
      </c>
      <c r="O53" s="7" t="s">
        <v>544</v>
      </c>
      <c r="P53" s="23">
        <v>55</v>
      </c>
      <c r="Q53" s="11" t="s">
        <v>513</v>
      </c>
      <c r="R53" s="11">
        <v>1285.06</v>
      </c>
      <c r="S53" s="11">
        <v>45</v>
      </c>
      <c r="T53" s="7" t="s">
        <v>457</v>
      </c>
      <c r="U53" s="10">
        <v>42370</v>
      </c>
      <c r="V53" s="10">
        <v>42370</v>
      </c>
      <c r="W53" s="10">
        <v>42735</v>
      </c>
      <c r="X53" s="7" t="s">
        <v>545</v>
      </c>
      <c r="Y53" s="65" t="s">
        <v>458</v>
      </c>
      <c r="Z53" s="11" t="s">
        <v>275</v>
      </c>
      <c r="AA53" s="11">
        <v>7010000</v>
      </c>
    </row>
    <row r="54" spans="1:27" s="13" customFormat="1" ht="56.25">
      <c r="A54" s="11">
        <v>8</v>
      </c>
      <c r="B54" s="11" t="s">
        <v>546</v>
      </c>
      <c r="C54" s="7" t="s">
        <v>133</v>
      </c>
      <c r="D54" s="7" t="s">
        <v>509</v>
      </c>
      <c r="E54" s="94" t="s">
        <v>275</v>
      </c>
      <c r="F54" s="95" t="s">
        <v>2835</v>
      </c>
      <c r="G54" s="11">
        <v>856910</v>
      </c>
      <c r="H54" s="16" t="s">
        <v>547</v>
      </c>
      <c r="I54" s="23">
        <v>201051101</v>
      </c>
      <c r="J54" s="9">
        <v>16441.79</v>
      </c>
      <c r="K54" s="9">
        <f t="shared" ref="K54:K56" si="3">J54*1.18</f>
        <v>19401.3122</v>
      </c>
      <c r="L54" s="33" t="s">
        <v>154</v>
      </c>
      <c r="M54" s="8" t="s">
        <v>548</v>
      </c>
      <c r="N54" s="7" t="s">
        <v>547</v>
      </c>
      <c r="O54" s="7" t="s">
        <v>544</v>
      </c>
      <c r="P54" s="23">
        <v>55</v>
      </c>
      <c r="Q54" s="11" t="s">
        <v>513</v>
      </c>
      <c r="R54" s="11">
        <v>3870.2</v>
      </c>
      <c r="S54" s="11">
        <v>45</v>
      </c>
      <c r="T54" s="7" t="s">
        <v>457</v>
      </c>
      <c r="U54" s="10">
        <v>42370</v>
      </c>
      <c r="V54" s="10">
        <v>42370</v>
      </c>
      <c r="W54" s="10">
        <v>42735</v>
      </c>
      <c r="X54" s="7" t="s">
        <v>549</v>
      </c>
      <c r="Y54" s="65" t="s">
        <v>458</v>
      </c>
      <c r="Z54" s="11" t="s">
        <v>275</v>
      </c>
      <c r="AA54" s="11">
        <v>7010000</v>
      </c>
    </row>
    <row r="55" spans="1:27" s="13" customFormat="1" ht="81.75" customHeight="1">
      <c r="A55" s="11">
        <v>8</v>
      </c>
      <c r="B55" s="11" t="s">
        <v>550</v>
      </c>
      <c r="C55" s="7" t="s">
        <v>133</v>
      </c>
      <c r="D55" s="7" t="s">
        <v>509</v>
      </c>
      <c r="E55" s="94" t="s">
        <v>275</v>
      </c>
      <c r="F55" s="95" t="s">
        <v>2835</v>
      </c>
      <c r="G55" s="11">
        <v>856909</v>
      </c>
      <c r="H55" s="16" t="s">
        <v>551</v>
      </c>
      <c r="I55" s="23">
        <v>201051101</v>
      </c>
      <c r="J55" s="9">
        <v>59026.98</v>
      </c>
      <c r="K55" s="9">
        <f t="shared" si="3"/>
        <v>69651.8364</v>
      </c>
      <c r="L55" s="33" t="s">
        <v>154</v>
      </c>
      <c r="M55" s="8" t="s">
        <v>552</v>
      </c>
      <c r="N55" s="7" t="s">
        <v>553</v>
      </c>
      <c r="O55" s="7" t="s">
        <v>520</v>
      </c>
      <c r="P55" s="23">
        <v>55</v>
      </c>
      <c r="Q55" s="11" t="s">
        <v>513</v>
      </c>
      <c r="R55" s="11">
        <v>2280.1999999999998</v>
      </c>
      <c r="S55" s="11">
        <v>45</v>
      </c>
      <c r="T55" s="7" t="s">
        <v>457</v>
      </c>
      <c r="U55" s="10">
        <v>42370</v>
      </c>
      <c r="V55" s="10">
        <v>42614</v>
      </c>
      <c r="W55" s="10">
        <v>42947</v>
      </c>
      <c r="X55" s="7" t="s">
        <v>554</v>
      </c>
      <c r="Y55" s="65" t="s">
        <v>458</v>
      </c>
      <c r="Z55" s="11" t="s">
        <v>275</v>
      </c>
      <c r="AA55" s="11">
        <v>7010000</v>
      </c>
    </row>
    <row r="56" spans="1:27" s="13" customFormat="1" ht="84.75" customHeight="1">
      <c r="A56" s="11">
        <v>8</v>
      </c>
      <c r="B56" s="11" t="s">
        <v>555</v>
      </c>
      <c r="C56" s="7" t="s">
        <v>133</v>
      </c>
      <c r="D56" s="7" t="s">
        <v>509</v>
      </c>
      <c r="E56" s="94" t="s">
        <v>275</v>
      </c>
      <c r="F56" s="95" t="s">
        <v>2781</v>
      </c>
      <c r="G56" s="11">
        <v>856907</v>
      </c>
      <c r="H56" s="16" t="s">
        <v>556</v>
      </c>
      <c r="I56" s="23">
        <v>20105101</v>
      </c>
      <c r="J56" s="9">
        <v>16971.956440000002</v>
      </c>
      <c r="K56" s="9">
        <f t="shared" si="3"/>
        <v>20026.9085992</v>
      </c>
      <c r="L56" s="33" t="s">
        <v>154</v>
      </c>
      <c r="M56" s="8" t="s">
        <v>557</v>
      </c>
      <c r="N56" s="7" t="s">
        <v>558</v>
      </c>
      <c r="O56" s="7" t="s">
        <v>520</v>
      </c>
      <c r="P56" s="23" t="s">
        <v>2587</v>
      </c>
      <c r="Q56" s="11" t="s">
        <v>513</v>
      </c>
      <c r="R56" s="11">
        <v>1261.0999999999999</v>
      </c>
      <c r="S56" s="11">
        <v>45</v>
      </c>
      <c r="T56" s="7" t="s">
        <v>457</v>
      </c>
      <c r="U56" s="10">
        <v>42370</v>
      </c>
      <c r="V56" s="10">
        <v>42370</v>
      </c>
      <c r="W56" s="10">
        <v>42674</v>
      </c>
      <c r="X56" s="7" t="s">
        <v>559</v>
      </c>
      <c r="Y56" s="65" t="s">
        <v>458</v>
      </c>
      <c r="Z56" s="11" t="s">
        <v>275</v>
      </c>
      <c r="AA56" s="11">
        <v>7010020</v>
      </c>
    </row>
    <row r="57" spans="1:27" s="13" customFormat="1" ht="45">
      <c r="A57" s="11">
        <v>8</v>
      </c>
      <c r="B57" s="11" t="s">
        <v>784</v>
      </c>
      <c r="C57" s="7" t="s">
        <v>133</v>
      </c>
      <c r="D57" s="7" t="s">
        <v>785</v>
      </c>
      <c r="E57" s="94" t="s">
        <v>786</v>
      </c>
      <c r="F57" s="95" t="s">
        <v>2836</v>
      </c>
      <c r="G57" s="11">
        <v>844804</v>
      </c>
      <c r="H57" s="16" t="s">
        <v>787</v>
      </c>
      <c r="I57" s="23">
        <v>2010104</v>
      </c>
      <c r="J57" s="9">
        <v>4208.45</v>
      </c>
      <c r="K57" s="9">
        <f>J57*1.18</f>
        <v>4965.9709999999995</v>
      </c>
      <c r="L57" s="33" t="s">
        <v>154</v>
      </c>
      <c r="M57" s="8" t="s">
        <v>788</v>
      </c>
      <c r="N57" s="7" t="s">
        <v>789</v>
      </c>
      <c r="O57" s="7" t="s">
        <v>157</v>
      </c>
      <c r="P57" s="23" t="s">
        <v>790</v>
      </c>
      <c r="Q57" s="7" t="s">
        <v>791</v>
      </c>
      <c r="R57" s="7" t="s">
        <v>792</v>
      </c>
      <c r="S57" s="11" t="s">
        <v>793</v>
      </c>
      <c r="T57" s="7" t="s">
        <v>794</v>
      </c>
      <c r="U57" s="10">
        <v>42370</v>
      </c>
      <c r="V57" s="10">
        <v>42370</v>
      </c>
      <c r="W57" s="10">
        <v>42735</v>
      </c>
      <c r="X57" s="7"/>
      <c r="Y57" s="65" t="s">
        <v>783</v>
      </c>
      <c r="Z57" s="11" t="s">
        <v>786</v>
      </c>
      <c r="AA57" s="11">
        <v>9440030</v>
      </c>
    </row>
    <row r="58" spans="1:27" s="13" customFormat="1" ht="45">
      <c r="A58" s="11">
        <v>8</v>
      </c>
      <c r="B58" s="11" t="s">
        <v>795</v>
      </c>
      <c r="C58" s="7" t="s">
        <v>133</v>
      </c>
      <c r="D58" s="7" t="s">
        <v>785</v>
      </c>
      <c r="E58" s="94" t="s">
        <v>786</v>
      </c>
      <c r="F58" s="95" t="s">
        <v>2836</v>
      </c>
      <c r="G58" s="11">
        <v>844805</v>
      </c>
      <c r="H58" s="16" t="s">
        <v>796</v>
      </c>
      <c r="I58" s="23">
        <v>2010104</v>
      </c>
      <c r="J58" s="9">
        <v>863.34860000000003</v>
      </c>
      <c r="K58" s="9">
        <f>J58*1.18</f>
        <v>1018.751348</v>
      </c>
      <c r="L58" s="33" t="s">
        <v>154</v>
      </c>
      <c r="M58" s="8" t="s">
        <v>797</v>
      </c>
      <c r="N58" s="7" t="s">
        <v>798</v>
      </c>
      <c r="O58" s="7" t="s">
        <v>157</v>
      </c>
      <c r="P58" s="23">
        <v>233</v>
      </c>
      <c r="Q58" s="11" t="s">
        <v>158</v>
      </c>
      <c r="R58" s="11">
        <v>639</v>
      </c>
      <c r="S58" s="11" t="s">
        <v>799</v>
      </c>
      <c r="T58" s="7" t="s">
        <v>800</v>
      </c>
      <c r="U58" s="10">
        <v>42370</v>
      </c>
      <c r="V58" s="10">
        <v>42370</v>
      </c>
      <c r="W58" s="10">
        <v>42735</v>
      </c>
      <c r="X58" s="7"/>
      <c r="Y58" s="65" t="s">
        <v>783</v>
      </c>
      <c r="Z58" s="11" t="s">
        <v>786</v>
      </c>
      <c r="AA58" s="11">
        <v>9440030</v>
      </c>
    </row>
    <row r="59" spans="1:27" s="13" customFormat="1" ht="45">
      <c r="A59" s="11">
        <v>8</v>
      </c>
      <c r="B59" s="11" t="s">
        <v>801</v>
      </c>
      <c r="C59" s="7" t="s">
        <v>133</v>
      </c>
      <c r="D59" s="7" t="s">
        <v>785</v>
      </c>
      <c r="E59" s="94" t="s">
        <v>474</v>
      </c>
      <c r="F59" s="95" t="s">
        <v>2836</v>
      </c>
      <c r="G59" s="11" t="s">
        <v>802</v>
      </c>
      <c r="H59" s="16" t="s">
        <v>803</v>
      </c>
      <c r="I59" s="23">
        <v>2010104</v>
      </c>
      <c r="J59" s="9">
        <v>8331.5084000000006</v>
      </c>
      <c r="K59" s="9">
        <f>J59*1.18</f>
        <v>9831.1799119999996</v>
      </c>
      <c r="L59" s="33" t="s">
        <v>154</v>
      </c>
      <c r="M59" s="8" t="s">
        <v>804</v>
      </c>
      <c r="N59" s="7" t="s">
        <v>798</v>
      </c>
      <c r="O59" s="7" t="s">
        <v>157</v>
      </c>
      <c r="P59" s="23">
        <v>233</v>
      </c>
      <c r="Q59" s="11" t="s">
        <v>158</v>
      </c>
      <c r="R59" s="11">
        <v>4409</v>
      </c>
      <c r="S59" s="11" t="s">
        <v>805</v>
      </c>
      <c r="T59" s="7" t="s">
        <v>806</v>
      </c>
      <c r="U59" s="10">
        <v>42370</v>
      </c>
      <c r="V59" s="10">
        <v>42370</v>
      </c>
      <c r="W59" s="10">
        <v>42735</v>
      </c>
      <c r="X59" s="7"/>
      <c r="Y59" s="65" t="s">
        <v>783</v>
      </c>
      <c r="Z59" s="11" t="s">
        <v>474</v>
      </c>
      <c r="AA59" s="11">
        <v>9440030</v>
      </c>
    </row>
    <row r="60" spans="1:27" s="13" customFormat="1" ht="45">
      <c r="A60" s="11">
        <v>8</v>
      </c>
      <c r="B60" s="11" t="s">
        <v>807</v>
      </c>
      <c r="C60" s="7" t="s">
        <v>133</v>
      </c>
      <c r="D60" s="7" t="s">
        <v>785</v>
      </c>
      <c r="E60" s="94" t="s">
        <v>474</v>
      </c>
      <c r="F60" s="95" t="s">
        <v>2836</v>
      </c>
      <c r="G60" s="11" t="s">
        <v>808</v>
      </c>
      <c r="H60" s="16" t="s">
        <v>809</v>
      </c>
      <c r="I60" s="23">
        <v>2010104</v>
      </c>
      <c r="J60" s="9">
        <v>5422.76</v>
      </c>
      <c r="K60" s="9">
        <f>J60*1.18</f>
        <v>6398.8567999999996</v>
      </c>
      <c r="L60" s="33" t="s">
        <v>154</v>
      </c>
      <c r="M60" s="8" t="s">
        <v>810</v>
      </c>
      <c r="N60" s="7" t="s">
        <v>798</v>
      </c>
      <c r="O60" s="7" t="s">
        <v>157</v>
      </c>
      <c r="P60" s="23" t="s">
        <v>790</v>
      </c>
      <c r="Q60" s="7" t="s">
        <v>811</v>
      </c>
      <c r="R60" s="7" t="s">
        <v>812</v>
      </c>
      <c r="S60" s="11" t="s">
        <v>813</v>
      </c>
      <c r="T60" s="7" t="s">
        <v>814</v>
      </c>
      <c r="U60" s="10">
        <v>42370</v>
      </c>
      <c r="V60" s="10">
        <v>42370</v>
      </c>
      <c r="W60" s="10">
        <v>42735</v>
      </c>
      <c r="X60" s="7"/>
      <c r="Y60" s="65" t="s">
        <v>783</v>
      </c>
      <c r="Z60" s="11" t="s">
        <v>474</v>
      </c>
      <c r="AA60" s="11">
        <v>9440030</v>
      </c>
    </row>
    <row r="61" spans="1:27" s="13" customFormat="1" ht="45">
      <c r="A61" s="11">
        <v>8</v>
      </c>
      <c r="B61" s="11" t="s">
        <v>815</v>
      </c>
      <c r="C61" s="7" t="s">
        <v>133</v>
      </c>
      <c r="D61" s="7" t="s">
        <v>785</v>
      </c>
      <c r="E61" s="94" t="s">
        <v>816</v>
      </c>
      <c r="F61" s="95" t="s">
        <v>2837</v>
      </c>
      <c r="G61" s="11" t="s">
        <v>817</v>
      </c>
      <c r="H61" s="16" t="s">
        <v>818</v>
      </c>
      <c r="I61" s="23">
        <v>2010103</v>
      </c>
      <c r="J61" s="9">
        <v>34293.008474576272</v>
      </c>
      <c r="K61" s="9">
        <f>J61*1.18</f>
        <v>40465.75</v>
      </c>
      <c r="L61" s="33" t="s">
        <v>154</v>
      </c>
      <c r="M61" s="8" t="s">
        <v>819</v>
      </c>
      <c r="N61" s="7" t="s">
        <v>820</v>
      </c>
      <c r="O61" s="7" t="s">
        <v>157</v>
      </c>
      <c r="P61" s="23">
        <v>245</v>
      </c>
      <c r="Q61" s="11" t="s">
        <v>196</v>
      </c>
      <c r="R61" s="11">
        <v>10500.003000000001</v>
      </c>
      <c r="S61" s="11" t="s">
        <v>821</v>
      </c>
      <c r="T61" s="7" t="s">
        <v>822</v>
      </c>
      <c r="U61" s="10">
        <v>42370</v>
      </c>
      <c r="V61" s="10">
        <v>42370</v>
      </c>
      <c r="W61" s="10">
        <v>42735</v>
      </c>
      <c r="X61" s="7"/>
      <c r="Y61" s="65" t="s">
        <v>783</v>
      </c>
      <c r="Z61" s="11" t="s">
        <v>816</v>
      </c>
      <c r="AA61" s="11">
        <v>9440010</v>
      </c>
    </row>
    <row r="62" spans="1:27" s="13" customFormat="1" ht="78.75">
      <c r="A62" s="11">
        <v>8</v>
      </c>
      <c r="B62" s="11" t="s">
        <v>823</v>
      </c>
      <c r="C62" s="7" t="s">
        <v>133</v>
      </c>
      <c r="D62" s="7" t="s">
        <v>824</v>
      </c>
      <c r="E62" s="94" t="s">
        <v>825</v>
      </c>
      <c r="F62" s="95" t="s">
        <v>2781</v>
      </c>
      <c r="G62" s="11" t="s">
        <v>826</v>
      </c>
      <c r="H62" s="16" t="s">
        <v>827</v>
      </c>
      <c r="I62" s="23">
        <v>201051102</v>
      </c>
      <c r="J62" s="9">
        <v>441.49</v>
      </c>
      <c r="K62" s="9">
        <f t="shared" ref="K62:K63" si="4">J62*1.18</f>
        <v>520.95820000000003</v>
      </c>
      <c r="L62" s="33" t="s">
        <v>154</v>
      </c>
      <c r="M62" s="8" t="s">
        <v>828</v>
      </c>
      <c r="N62" s="7" t="s">
        <v>829</v>
      </c>
      <c r="O62" s="7" t="s">
        <v>157</v>
      </c>
      <c r="P62" s="23" t="s">
        <v>225</v>
      </c>
      <c r="Q62" s="11" t="s">
        <v>830</v>
      </c>
      <c r="R62" s="11">
        <v>1</v>
      </c>
      <c r="S62" s="11" t="s">
        <v>831</v>
      </c>
      <c r="T62" s="7" t="s">
        <v>832</v>
      </c>
      <c r="U62" s="10">
        <v>42729</v>
      </c>
      <c r="V62" s="10">
        <v>42729</v>
      </c>
      <c r="W62" s="10">
        <v>43093</v>
      </c>
      <c r="X62" s="7"/>
      <c r="Y62" s="65" t="s">
        <v>783</v>
      </c>
      <c r="Z62" s="11" t="s">
        <v>825</v>
      </c>
      <c r="AA62" s="11">
        <v>7010020</v>
      </c>
    </row>
    <row r="63" spans="1:27" s="13" customFormat="1" ht="56.25">
      <c r="A63" s="11">
        <v>8</v>
      </c>
      <c r="B63" s="11" t="s">
        <v>833</v>
      </c>
      <c r="C63" s="7" t="s">
        <v>133</v>
      </c>
      <c r="D63" s="7" t="s">
        <v>824</v>
      </c>
      <c r="E63" s="94" t="s">
        <v>825</v>
      </c>
      <c r="F63" s="95" t="s">
        <v>2781</v>
      </c>
      <c r="G63" s="11" t="s">
        <v>834</v>
      </c>
      <c r="H63" s="16" t="s">
        <v>835</v>
      </c>
      <c r="I63" s="23">
        <v>201051102</v>
      </c>
      <c r="J63" s="9">
        <v>1127.8</v>
      </c>
      <c r="K63" s="9">
        <f t="shared" si="4"/>
        <v>1330.8039999999999</v>
      </c>
      <c r="L63" s="33" t="s">
        <v>154</v>
      </c>
      <c r="M63" s="8" t="s">
        <v>836</v>
      </c>
      <c r="N63" s="7" t="s">
        <v>829</v>
      </c>
      <c r="O63" s="7" t="s">
        <v>157</v>
      </c>
      <c r="P63" s="23" t="s">
        <v>225</v>
      </c>
      <c r="Q63" s="11" t="s">
        <v>837</v>
      </c>
      <c r="R63" s="11">
        <v>574.29999999999995</v>
      </c>
      <c r="S63" s="11" t="s">
        <v>838</v>
      </c>
      <c r="T63" s="7" t="s">
        <v>839</v>
      </c>
      <c r="U63" s="10">
        <v>42644</v>
      </c>
      <c r="V63" s="10">
        <v>42644</v>
      </c>
      <c r="W63" s="10">
        <v>42978</v>
      </c>
      <c r="X63" s="7"/>
      <c r="Y63" s="65" t="s">
        <v>783</v>
      </c>
      <c r="Z63" s="11" t="s">
        <v>825</v>
      </c>
      <c r="AA63" s="11">
        <v>7010020</v>
      </c>
    </row>
    <row r="64" spans="1:27" s="13" customFormat="1" ht="45">
      <c r="A64" s="11">
        <v>8</v>
      </c>
      <c r="B64" s="11" t="s">
        <v>247</v>
      </c>
      <c r="C64" s="7" t="s">
        <v>133</v>
      </c>
      <c r="D64" s="7" t="s">
        <v>243</v>
      </c>
      <c r="E64" s="94" t="s">
        <v>983</v>
      </c>
      <c r="F64" s="95" t="s">
        <v>2811</v>
      </c>
      <c r="G64" s="11">
        <v>38664</v>
      </c>
      <c r="H64" s="16" t="s">
        <v>248</v>
      </c>
      <c r="I64" s="23" t="s">
        <v>193</v>
      </c>
      <c r="J64" s="9">
        <v>12988.796</v>
      </c>
      <c r="K64" s="9">
        <f>J64*1.18</f>
        <v>15326.779279999999</v>
      </c>
      <c r="L64" s="33" t="s">
        <v>154</v>
      </c>
      <c r="M64" s="8" t="s">
        <v>249</v>
      </c>
      <c r="N64" s="7" t="s">
        <v>250</v>
      </c>
      <c r="O64" s="7" t="s">
        <v>157</v>
      </c>
      <c r="P64" s="23" t="s">
        <v>251</v>
      </c>
      <c r="Q64" s="11" t="s">
        <v>196</v>
      </c>
      <c r="R64" s="11">
        <v>1</v>
      </c>
      <c r="S64" s="11">
        <v>45</v>
      </c>
      <c r="T64" s="7" t="s">
        <v>148</v>
      </c>
      <c r="U64" s="10">
        <v>42370</v>
      </c>
      <c r="V64" s="10">
        <v>42370</v>
      </c>
      <c r="W64" s="10">
        <v>42735</v>
      </c>
      <c r="X64" s="7"/>
      <c r="Y64" s="65" t="s">
        <v>988</v>
      </c>
      <c r="Z64" s="11" t="s">
        <v>983</v>
      </c>
      <c r="AA64" s="11">
        <v>4010419</v>
      </c>
    </row>
    <row r="65" spans="1:27" s="13" customFormat="1" ht="45">
      <c r="A65" s="11">
        <v>8</v>
      </c>
      <c r="B65" s="11" t="s">
        <v>252</v>
      </c>
      <c r="C65" s="7" t="s">
        <v>133</v>
      </c>
      <c r="D65" s="7" t="s">
        <v>243</v>
      </c>
      <c r="E65" s="94" t="s">
        <v>984</v>
      </c>
      <c r="F65" s="95" t="s">
        <v>2838</v>
      </c>
      <c r="G65" s="11">
        <v>38670</v>
      </c>
      <c r="H65" s="16" t="s">
        <v>254</v>
      </c>
      <c r="I65" s="23" t="s">
        <v>255</v>
      </c>
      <c r="J65" s="9">
        <v>1716</v>
      </c>
      <c r="K65" s="9">
        <v>1716</v>
      </c>
      <c r="L65" s="33" t="s">
        <v>154</v>
      </c>
      <c r="M65" s="8" t="s">
        <v>256</v>
      </c>
      <c r="N65" s="7" t="s">
        <v>254</v>
      </c>
      <c r="O65" s="7" t="s">
        <v>157</v>
      </c>
      <c r="P65" s="23" t="s">
        <v>230</v>
      </c>
      <c r="Q65" s="11" t="s">
        <v>231</v>
      </c>
      <c r="R65" s="11">
        <v>55</v>
      </c>
      <c r="S65" s="11">
        <v>45</v>
      </c>
      <c r="T65" s="7" t="s">
        <v>148</v>
      </c>
      <c r="U65" s="10">
        <v>42370</v>
      </c>
      <c r="V65" s="10">
        <v>42370</v>
      </c>
      <c r="W65" s="10">
        <v>42735</v>
      </c>
      <c r="X65" s="7"/>
      <c r="Y65" s="65" t="s">
        <v>988</v>
      </c>
      <c r="Z65" s="11" t="s">
        <v>984</v>
      </c>
      <c r="AA65" s="11">
        <v>6021010</v>
      </c>
    </row>
    <row r="66" spans="1:27" s="13" customFormat="1" ht="56.25">
      <c r="A66" s="11">
        <v>8</v>
      </c>
      <c r="B66" s="11" t="s">
        <v>257</v>
      </c>
      <c r="C66" s="7" t="s">
        <v>133</v>
      </c>
      <c r="D66" s="7" t="s">
        <v>243</v>
      </c>
      <c r="E66" s="94" t="s">
        <v>985</v>
      </c>
      <c r="F66" s="95" t="s">
        <v>2839</v>
      </c>
      <c r="G66" s="11">
        <v>38671</v>
      </c>
      <c r="H66" s="16" t="s">
        <v>258</v>
      </c>
      <c r="I66" s="23" t="s">
        <v>259</v>
      </c>
      <c r="J66" s="9">
        <v>454.89800000000002</v>
      </c>
      <c r="K66" s="9">
        <f t="shared" ref="K66:K71" si="5">J66*1.18</f>
        <v>536.77963999999997</v>
      </c>
      <c r="L66" s="33" t="s">
        <v>154</v>
      </c>
      <c r="M66" s="8" t="s">
        <v>260</v>
      </c>
      <c r="N66" s="7" t="s">
        <v>261</v>
      </c>
      <c r="O66" s="7" t="s">
        <v>157</v>
      </c>
      <c r="P66" s="23" t="s">
        <v>262</v>
      </c>
      <c r="Q66" s="11" t="s">
        <v>263</v>
      </c>
      <c r="R66" s="11">
        <v>1</v>
      </c>
      <c r="S66" s="11">
        <v>45</v>
      </c>
      <c r="T66" s="7" t="s">
        <v>148</v>
      </c>
      <c r="U66" s="10">
        <v>42370</v>
      </c>
      <c r="V66" s="10">
        <v>42370</v>
      </c>
      <c r="W66" s="10">
        <v>42735</v>
      </c>
      <c r="X66" s="7"/>
      <c r="Y66" s="65" t="s">
        <v>988</v>
      </c>
      <c r="Z66" s="11" t="s">
        <v>985</v>
      </c>
      <c r="AA66" s="11">
        <v>4110300</v>
      </c>
    </row>
    <row r="67" spans="1:27" s="13" customFormat="1" ht="45">
      <c r="A67" s="11">
        <v>8</v>
      </c>
      <c r="B67" s="11" t="s">
        <v>264</v>
      </c>
      <c r="C67" s="7" t="s">
        <v>133</v>
      </c>
      <c r="D67" s="7" t="s">
        <v>243</v>
      </c>
      <c r="E67" s="94" t="s">
        <v>474</v>
      </c>
      <c r="F67" s="95" t="s">
        <v>2825</v>
      </c>
      <c r="G67" s="11">
        <v>38667</v>
      </c>
      <c r="H67" s="16" t="s">
        <v>265</v>
      </c>
      <c r="I67" s="23" t="s">
        <v>153</v>
      </c>
      <c r="J67" s="9">
        <v>6668.4229999999998</v>
      </c>
      <c r="K67" s="9">
        <f t="shared" si="5"/>
        <v>7868.7391399999997</v>
      </c>
      <c r="L67" s="33" t="s">
        <v>154</v>
      </c>
      <c r="M67" s="8" t="s">
        <v>266</v>
      </c>
      <c r="N67" s="7" t="s">
        <v>267</v>
      </c>
      <c r="O67" s="7" t="s">
        <v>157</v>
      </c>
      <c r="P67" s="23" t="s">
        <v>268</v>
      </c>
      <c r="Q67" s="11" t="s">
        <v>158</v>
      </c>
      <c r="R67" s="11">
        <v>1</v>
      </c>
      <c r="S67" s="11">
        <v>45</v>
      </c>
      <c r="T67" s="7" t="s">
        <v>148</v>
      </c>
      <c r="U67" s="10">
        <v>42370</v>
      </c>
      <c r="V67" s="10">
        <v>42370</v>
      </c>
      <c r="W67" s="10">
        <v>42735</v>
      </c>
      <c r="X67" s="7"/>
      <c r="Y67" s="65" t="s">
        <v>988</v>
      </c>
      <c r="Z67" s="11" t="s">
        <v>474</v>
      </c>
      <c r="AA67" s="11">
        <v>4030204</v>
      </c>
    </row>
    <row r="68" spans="1:27" s="13" customFormat="1" ht="45">
      <c r="A68" s="11">
        <v>8</v>
      </c>
      <c r="B68" s="11" t="s">
        <v>269</v>
      </c>
      <c r="C68" s="7" t="s">
        <v>133</v>
      </c>
      <c r="D68" s="7" t="s">
        <v>243</v>
      </c>
      <c r="E68" s="94" t="s">
        <v>474</v>
      </c>
      <c r="F68" s="95" t="s">
        <v>2825</v>
      </c>
      <c r="G68" s="11">
        <v>38666</v>
      </c>
      <c r="H68" s="16" t="s">
        <v>265</v>
      </c>
      <c r="I68" s="23" t="s">
        <v>153</v>
      </c>
      <c r="J68" s="9">
        <v>686.14400000000001</v>
      </c>
      <c r="K68" s="9">
        <f t="shared" si="5"/>
        <v>809.64991999999995</v>
      </c>
      <c r="L68" s="33" t="s">
        <v>154</v>
      </c>
      <c r="M68" s="8" t="s">
        <v>270</v>
      </c>
      <c r="N68" s="7" t="s">
        <v>267</v>
      </c>
      <c r="O68" s="7" t="s">
        <v>157</v>
      </c>
      <c r="P68" s="23" t="s">
        <v>268</v>
      </c>
      <c r="Q68" s="11" t="s">
        <v>158</v>
      </c>
      <c r="R68" s="11">
        <v>1</v>
      </c>
      <c r="S68" s="11">
        <v>45</v>
      </c>
      <c r="T68" s="7" t="s">
        <v>148</v>
      </c>
      <c r="U68" s="10">
        <v>42370</v>
      </c>
      <c r="V68" s="10">
        <v>42370</v>
      </c>
      <c r="W68" s="10">
        <v>42735</v>
      </c>
      <c r="X68" s="7"/>
      <c r="Y68" s="65" t="s">
        <v>988</v>
      </c>
      <c r="Z68" s="11" t="s">
        <v>474</v>
      </c>
      <c r="AA68" s="11">
        <v>4030204</v>
      </c>
    </row>
    <row r="69" spans="1:27" s="13" customFormat="1" ht="45">
      <c r="A69" s="11">
        <v>8</v>
      </c>
      <c r="B69" s="11" t="s">
        <v>271</v>
      </c>
      <c r="C69" s="7" t="s">
        <v>133</v>
      </c>
      <c r="D69" s="7" t="s">
        <v>243</v>
      </c>
      <c r="E69" s="94" t="s">
        <v>986</v>
      </c>
      <c r="F69" s="95" t="s">
        <v>2839</v>
      </c>
      <c r="G69" s="11">
        <v>38668</v>
      </c>
      <c r="H69" s="16" t="s">
        <v>272</v>
      </c>
      <c r="I69" s="23" t="s">
        <v>255</v>
      </c>
      <c r="J69" s="9">
        <v>587.62699999999995</v>
      </c>
      <c r="K69" s="9">
        <f t="shared" si="5"/>
        <v>693.39985999999988</v>
      </c>
      <c r="L69" s="33" t="s">
        <v>154</v>
      </c>
      <c r="M69" s="8" t="s">
        <v>273</v>
      </c>
      <c r="N69" s="7" t="s">
        <v>274</v>
      </c>
      <c r="O69" s="7" t="s">
        <v>157</v>
      </c>
      <c r="P69" s="23" t="s">
        <v>262</v>
      </c>
      <c r="Q69" s="11" t="s">
        <v>263</v>
      </c>
      <c r="R69" s="11">
        <v>1</v>
      </c>
      <c r="S69" s="11">
        <v>45</v>
      </c>
      <c r="T69" s="7" t="s">
        <v>148</v>
      </c>
      <c r="U69" s="10">
        <v>42370</v>
      </c>
      <c r="V69" s="10">
        <v>42370</v>
      </c>
      <c r="W69" s="10">
        <v>42735</v>
      </c>
      <c r="X69" s="7"/>
      <c r="Y69" s="65" t="s">
        <v>988</v>
      </c>
      <c r="Z69" s="11" t="s">
        <v>986</v>
      </c>
      <c r="AA69" s="11">
        <v>4110300</v>
      </c>
    </row>
    <row r="70" spans="1:27" s="13" customFormat="1" ht="45">
      <c r="A70" s="11">
        <v>8</v>
      </c>
      <c r="B70" s="11" t="s">
        <v>277</v>
      </c>
      <c r="C70" s="7" t="s">
        <v>133</v>
      </c>
      <c r="D70" s="7" t="s">
        <v>243</v>
      </c>
      <c r="E70" s="94" t="s">
        <v>286</v>
      </c>
      <c r="F70" s="95" t="s">
        <v>2781</v>
      </c>
      <c r="G70" s="11">
        <v>38672</v>
      </c>
      <c r="H70" s="16" t="s">
        <v>278</v>
      </c>
      <c r="I70" s="23" t="s">
        <v>255</v>
      </c>
      <c r="J70" s="9">
        <v>6827.7960000000003</v>
      </c>
      <c r="K70" s="9">
        <f t="shared" si="5"/>
        <v>8056.7992800000002</v>
      </c>
      <c r="L70" s="33" t="s">
        <v>154</v>
      </c>
      <c r="M70" s="8" t="s">
        <v>279</v>
      </c>
      <c r="N70" s="7" t="s">
        <v>280</v>
      </c>
      <c r="O70" s="7" t="s">
        <v>157</v>
      </c>
      <c r="P70" s="23" t="s">
        <v>233</v>
      </c>
      <c r="Q70" s="11" t="s">
        <v>234</v>
      </c>
      <c r="R70" s="11">
        <v>1</v>
      </c>
      <c r="S70" s="11">
        <v>45</v>
      </c>
      <c r="T70" s="7" t="s">
        <v>148</v>
      </c>
      <c r="U70" s="10">
        <v>42370</v>
      </c>
      <c r="V70" s="10">
        <v>42370</v>
      </c>
      <c r="W70" s="10">
        <v>42735</v>
      </c>
      <c r="X70" s="7"/>
      <c r="Y70" s="65" t="s">
        <v>988</v>
      </c>
      <c r="Z70" s="11" t="s">
        <v>286</v>
      </c>
      <c r="AA70" s="11">
        <v>7010020</v>
      </c>
    </row>
    <row r="71" spans="1:27" s="13" customFormat="1" ht="56.25">
      <c r="A71" s="11">
        <v>8</v>
      </c>
      <c r="B71" s="11" t="s">
        <v>281</v>
      </c>
      <c r="C71" s="7" t="s">
        <v>133</v>
      </c>
      <c r="D71" s="7" t="s">
        <v>243</v>
      </c>
      <c r="E71" s="94" t="s">
        <v>286</v>
      </c>
      <c r="F71" s="95" t="s">
        <v>2781</v>
      </c>
      <c r="G71" s="11">
        <v>38673</v>
      </c>
      <c r="H71" s="16" t="s">
        <v>282</v>
      </c>
      <c r="I71" s="23" t="s">
        <v>255</v>
      </c>
      <c r="J71" s="9">
        <v>1688.5</v>
      </c>
      <c r="K71" s="9">
        <f t="shared" si="5"/>
        <v>1992.4299999999998</v>
      </c>
      <c r="L71" s="33" t="s">
        <v>154</v>
      </c>
      <c r="M71" s="8" t="s">
        <v>279</v>
      </c>
      <c r="N71" s="7" t="s">
        <v>283</v>
      </c>
      <c r="O71" s="7" t="s">
        <v>157</v>
      </c>
      <c r="P71" s="23" t="s">
        <v>233</v>
      </c>
      <c r="Q71" s="11" t="s">
        <v>234</v>
      </c>
      <c r="R71" s="11">
        <v>1</v>
      </c>
      <c r="S71" s="11">
        <v>45</v>
      </c>
      <c r="T71" s="7" t="s">
        <v>148</v>
      </c>
      <c r="U71" s="10">
        <v>42370</v>
      </c>
      <c r="V71" s="10">
        <v>42370</v>
      </c>
      <c r="W71" s="10">
        <v>42735</v>
      </c>
      <c r="X71" s="7"/>
      <c r="Y71" s="65" t="s">
        <v>988</v>
      </c>
      <c r="Z71" s="11" t="s">
        <v>286</v>
      </c>
      <c r="AA71" s="11">
        <v>7010020</v>
      </c>
    </row>
    <row r="72" spans="1:27" s="13" customFormat="1" ht="45">
      <c r="A72" s="11">
        <v>8</v>
      </c>
      <c r="B72" s="11" t="s">
        <v>989</v>
      </c>
      <c r="C72" s="7" t="s">
        <v>133</v>
      </c>
      <c r="D72" s="7" t="s">
        <v>990</v>
      </c>
      <c r="E72" s="94" t="s">
        <v>991</v>
      </c>
      <c r="F72" s="95" t="s">
        <v>2831</v>
      </c>
      <c r="G72" s="11">
        <v>88971</v>
      </c>
      <c r="H72" s="16" t="s">
        <v>992</v>
      </c>
      <c r="I72" s="23" t="s">
        <v>993</v>
      </c>
      <c r="J72" s="9">
        <v>620</v>
      </c>
      <c r="K72" s="9">
        <v>620</v>
      </c>
      <c r="L72" s="33" t="s">
        <v>154</v>
      </c>
      <c r="M72" s="8" t="s">
        <v>994</v>
      </c>
      <c r="N72" s="7" t="s">
        <v>992</v>
      </c>
      <c r="O72" s="7" t="s">
        <v>399</v>
      </c>
      <c r="P72" s="23" t="s">
        <v>995</v>
      </c>
      <c r="Q72" s="11" t="s">
        <v>996</v>
      </c>
      <c r="R72" s="11" t="s">
        <v>997</v>
      </c>
      <c r="S72" s="11">
        <v>45</v>
      </c>
      <c r="T72" s="7" t="s">
        <v>148</v>
      </c>
      <c r="U72" s="10">
        <v>42370</v>
      </c>
      <c r="V72" s="10">
        <v>42370</v>
      </c>
      <c r="W72" s="10">
        <v>42735</v>
      </c>
      <c r="X72" s="24"/>
      <c r="Y72" s="65" t="s">
        <v>998</v>
      </c>
      <c r="Z72" s="11" t="s">
        <v>991</v>
      </c>
      <c r="AA72" s="11">
        <v>4110010</v>
      </c>
    </row>
    <row r="73" spans="1:27" s="13" customFormat="1" ht="45">
      <c r="A73" s="11">
        <v>8</v>
      </c>
      <c r="B73" s="11" t="s">
        <v>999</v>
      </c>
      <c r="C73" s="7" t="s">
        <v>133</v>
      </c>
      <c r="D73" s="7" t="s">
        <v>990</v>
      </c>
      <c r="E73" s="94" t="s">
        <v>586</v>
      </c>
      <c r="F73" s="95" t="s">
        <v>2831</v>
      </c>
      <c r="G73" s="11">
        <v>88972</v>
      </c>
      <c r="H73" s="16" t="s">
        <v>1000</v>
      </c>
      <c r="I73" s="62" t="s">
        <v>1001</v>
      </c>
      <c r="J73" s="9">
        <v>491.92</v>
      </c>
      <c r="K73" s="9">
        <f>J73*1.18</f>
        <v>580.46559999999999</v>
      </c>
      <c r="L73" s="33" t="s">
        <v>154</v>
      </c>
      <c r="M73" s="8" t="s">
        <v>1002</v>
      </c>
      <c r="N73" s="7" t="s">
        <v>1000</v>
      </c>
      <c r="O73" s="7" t="s">
        <v>399</v>
      </c>
      <c r="P73" s="23" t="s">
        <v>1003</v>
      </c>
      <c r="Q73" s="11" t="s">
        <v>1004</v>
      </c>
      <c r="R73" s="11" t="s">
        <v>1005</v>
      </c>
      <c r="S73" s="11">
        <v>45</v>
      </c>
      <c r="T73" s="7" t="s">
        <v>148</v>
      </c>
      <c r="U73" s="10">
        <v>42036</v>
      </c>
      <c r="V73" s="10">
        <v>42370</v>
      </c>
      <c r="W73" s="10">
        <v>42735</v>
      </c>
      <c r="X73" s="7"/>
      <c r="Y73" s="65" t="s">
        <v>1006</v>
      </c>
      <c r="Z73" s="11" t="s">
        <v>586</v>
      </c>
      <c r="AA73" s="11">
        <v>4110010</v>
      </c>
    </row>
    <row r="74" spans="1:27" s="13" customFormat="1" ht="45">
      <c r="A74" s="11">
        <v>8</v>
      </c>
      <c r="B74" s="11" t="s">
        <v>1007</v>
      </c>
      <c r="C74" s="7" t="s">
        <v>133</v>
      </c>
      <c r="D74" s="7" t="s">
        <v>990</v>
      </c>
      <c r="E74" s="94" t="s">
        <v>344</v>
      </c>
      <c r="F74" s="95" t="s">
        <v>2830</v>
      </c>
      <c r="G74" s="11">
        <v>88970</v>
      </c>
      <c r="H74" s="16" t="s">
        <v>1008</v>
      </c>
      <c r="I74" s="23" t="s">
        <v>1009</v>
      </c>
      <c r="J74" s="9">
        <v>2138.5</v>
      </c>
      <c r="K74" s="9">
        <f>J74*1.18</f>
        <v>2523.4299999999998</v>
      </c>
      <c r="L74" s="33" t="s">
        <v>154</v>
      </c>
      <c r="M74" s="8" t="s">
        <v>363</v>
      </c>
      <c r="N74" s="7" t="s">
        <v>362</v>
      </c>
      <c r="O74" s="7" t="s">
        <v>399</v>
      </c>
      <c r="P74" s="23">
        <v>245</v>
      </c>
      <c r="Q74" s="11" t="s">
        <v>364</v>
      </c>
      <c r="R74" s="11">
        <v>611000</v>
      </c>
      <c r="S74" s="11">
        <v>45</v>
      </c>
      <c r="T74" s="7" t="s">
        <v>148</v>
      </c>
      <c r="U74" s="10">
        <v>42370</v>
      </c>
      <c r="V74" s="10">
        <v>42370</v>
      </c>
      <c r="W74" s="10">
        <v>42735</v>
      </c>
      <c r="X74" s="7"/>
      <c r="Y74" s="65" t="s">
        <v>1010</v>
      </c>
      <c r="Z74" s="11" t="s">
        <v>344</v>
      </c>
      <c r="AA74" s="11">
        <v>4010010</v>
      </c>
    </row>
    <row r="75" spans="1:27" s="13" customFormat="1" ht="45">
      <c r="A75" s="11">
        <v>8</v>
      </c>
      <c r="B75" s="11" t="s">
        <v>1011</v>
      </c>
      <c r="C75" s="7" t="s">
        <v>133</v>
      </c>
      <c r="D75" s="7" t="s">
        <v>990</v>
      </c>
      <c r="E75" s="94" t="s">
        <v>344</v>
      </c>
      <c r="F75" s="95" t="s">
        <v>2830</v>
      </c>
      <c r="G75" s="11">
        <v>88966</v>
      </c>
      <c r="H75" s="16" t="s">
        <v>1012</v>
      </c>
      <c r="I75" s="23">
        <v>2010103</v>
      </c>
      <c r="J75" s="9">
        <v>2163.6</v>
      </c>
      <c r="K75" s="9">
        <f>J75*1.18</f>
        <v>2553.0479999999998</v>
      </c>
      <c r="L75" s="33" t="s">
        <v>154</v>
      </c>
      <c r="M75" s="8" t="s">
        <v>363</v>
      </c>
      <c r="N75" s="7" t="s">
        <v>362</v>
      </c>
      <c r="O75" s="7" t="s">
        <v>399</v>
      </c>
      <c r="P75" s="23">
        <v>245</v>
      </c>
      <c r="Q75" s="11" t="s">
        <v>364</v>
      </c>
      <c r="R75" s="11">
        <v>618171</v>
      </c>
      <c r="S75" s="11">
        <v>45</v>
      </c>
      <c r="T75" s="7" t="s">
        <v>148</v>
      </c>
      <c r="U75" s="10">
        <v>42370</v>
      </c>
      <c r="V75" s="10">
        <v>42370</v>
      </c>
      <c r="W75" s="10">
        <v>42735</v>
      </c>
      <c r="X75" s="7"/>
      <c r="Y75" s="65" t="s">
        <v>1013</v>
      </c>
      <c r="Z75" s="11" t="s">
        <v>344</v>
      </c>
      <c r="AA75" s="11">
        <v>4010010</v>
      </c>
    </row>
    <row r="76" spans="1:27" s="14" customFormat="1" ht="45">
      <c r="A76" s="11">
        <v>8</v>
      </c>
      <c r="B76" s="11" t="s">
        <v>1197</v>
      </c>
      <c r="C76" s="7" t="s">
        <v>133</v>
      </c>
      <c r="D76" s="33" t="s">
        <v>1198</v>
      </c>
      <c r="E76" s="94" t="s">
        <v>275</v>
      </c>
      <c r="F76" s="95" t="s">
        <v>2806</v>
      </c>
      <c r="G76" s="33">
        <v>860159</v>
      </c>
      <c r="H76" s="60" t="s">
        <v>1199</v>
      </c>
      <c r="I76" s="33">
        <v>201051101</v>
      </c>
      <c r="J76" s="32">
        <v>1159.3499999999999</v>
      </c>
      <c r="K76" s="9">
        <v>1159.3499999999999</v>
      </c>
      <c r="L76" s="33" t="s">
        <v>154</v>
      </c>
      <c r="M76" s="33" t="s">
        <v>1200</v>
      </c>
      <c r="N76" s="33" t="s">
        <v>276</v>
      </c>
      <c r="O76" s="7" t="s">
        <v>157</v>
      </c>
      <c r="P76" s="33" t="s">
        <v>225</v>
      </c>
      <c r="Q76" s="33" t="s">
        <v>226</v>
      </c>
      <c r="R76" s="33">
        <v>111.1</v>
      </c>
      <c r="S76" s="33">
        <v>46705000</v>
      </c>
      <c r="T76" s="33" t="s">
        <v>159</v>
      </c>
      <c r="U76" s="10">
        <v>42522</v>
      </c>
      <c r="V76" s="10">
        <v>42522</v>
      </c>
      <c r="W76" s="10">
        <v>42855</v>
      </c>
      <c r="X76" s="24"/>
      <c r="Y76" s="66" t="s">
        <v>1196</v>
      </c>
      <c r="Z76" s="11" t="s">
        <v>275</v>
      </c>
      <c r="AA76" s="33">
        <v>6420090</v>
      </c>
    </row>
    <row r="77" spans="1:27" s="14" customFormat="1" ht="45">
      <c r="A77" s="11">
        <v>8</v>
      </c>
      <c r="B77" s="11" t="s">
        <v>1201</v>
      </c>
      <c r="C77" s="7" t="s">
        <v>133</v>
      </c>
      <c r="D77" s="33" t="s">
        <v>1198</v>
      </c>
      <c r="E77" s="94" t="s">
        <v>275</v>
      </c>
      <c r="F77" s="95" t="s">
        <v>2806</v>
      </c>
      <c r="G77" s="33">
        <v>860154</v>
      </c>
      <c r="H77" s="60" t="s">
        <v>1202</v>
      </c>
      <c r="I77" s="33">
        <v>201051101</v>
      </c>
      <c r="J77" s="32">
        <v>3275.9</v>
      </c>
      <c r="K77" s="32">
        <v>3275.9</v>
      </c>
      <c r="L77" s="33" t="s">
        <v>154</v>
      </c>
      <c r="M77" s="33" t="s">
        <v>1203</v>
      </c>
      <c r="N77" s="33" t="s">
        <v>276</v>
      </c>
      <c r="O77" s="7" t="s">
        <v>157</v>
      </c>
      <c r="P77" s="33" t="s">
        <v>225</v>
      </c>
      <c r="Q77" s="33" t="s">
        <v>226</v>
      </c>
      <c r="R77" s="33">
        <v>232.2</v>
      </c>
      <c r="S77" s="33">
        <v>45367000</v>
      </c>
      <c r="T77" s="33" t="s">
        <v>148</v>
      </c>
      <c r="U77" s="10">
        <v>42522</v>
      </c>
      <c r="V77" s="10">
        <v>42522</v>
      </c>
      <c r="W77" s="10">
        <v>42855</v>
      </c>
      <c r="X77" s="24"/>
      <c r="Y77" s="66" t="s">
        <v>1196</v>
      </c>
      <c r="Z77" s="11" t="s">
        <v>275</v>
      </c>
      <c r="AA77" s="33">
        <v>6420090</v>
      </c>
    </row>
    <row r="78" spans="1:27" s="14" customFormat="1" ht="45">
      <c r="A78" s="11">
        <v>8</v>
      </c>
      <c r="B78" s="11" t="s">
        <v>1204</v>
      </c>
      <c r="C78" s="7" t="s">
        <v>133</v>
      </c>
      <c r="D78" s="33" t="s">
        <v>1198</v>
      </c>
      <c r="E78" s="94" t="s">
        <v>275</v>
      </c>
      <c r="F78" s="95" t="s">
        <v>2806</v>
      </c>
      <c r="G78" s="33">
        <v>860157</v>
      </c>
      <c r="H78" s="60" t="s">
        <v>1205</v>
      </c>
      <c r="I78" s="33">
        <v>201051101</v>
      </c>
      <c r="J78" s="32">
        <v>4717.42</v>
      </c>
      <c r="K78" s="32">
        <v>4717.42</v>
      </c>
      <c r="L78" s="33" t="s">
        <v>154</v>
      </c>
      <c r="M78" s="33" t="s">
        <v>1206</v>
      </c>
      <c r="N78" s="33" t="s">
        <v>276</v>
      </c>
      <c r="O78" s="7" t="s">
        <v>157</v>
      </c>
      <c r="P78" s="33" t="s">
        <v>225</v>
      </c>
      <c r="Q78" s="33" t="s">
        <v>226</v>
      </c>
      <c r="R78" s="33">
        <v>316.8</v>
      </c>
      <c r="S78" s="33">
        <v>45908000</v>
      </c>
      <c r="T78" s="33" t="s">
        <v>148</v>
      </c>
      <c r="U78" s="10">
        <v>42583</v>
      </c>
      <c r="V78" s="10">
        <v>42583</v>
      </c>
      <c r="W78" s="10">
        <v>42916</v>
      </c>
      <c r="X78" s="24"/>
      <c r="Y78" s="66" t="s">
        <v>1196</v>
      </c>
      <c r="Z78" s="11" t="s">
        <v>275</v>
      </c>
      <c r="AA78" s="33">
        <v>6420090</v>
      </c>
    </row>
    <row r="79" spans="1:27" s="14" customFormat="1" ht="45">
      <c r="A79" s="11">
        <v>8</v>
      </c>
      <c r="B79" s="11" t="s">
        <v>1207</v>
      </c>
      <c r="C79" s="7" t="s">
        <v>133</v>
      </c>
      <c r="D79" s="33" t="s">
        <v>1198</v>
      </c>
      <c r="E79" s="94" t="s">
        <v>275</v>
      </c>
      <c r="F79" s="95" t="s">
        <v>2806</v>
      </c>
      <c r="G79" s="33">
        <v>860156</v>
      </c>
      <c r="H79" s="60" t="s">
        <v>1208</v>
      </c>
      <c r="I79" s="33">
        <v>201051101</v>
      </c>
      <c r="J79" s="32">
        <v>4804.3739999999998</v>
      </c>
      <c r="K79" s="9">
        <f>J79*1.18</f>
        <v>5669.1613199999993</v>
      </c>
      <c r="L79" s="33" t="s">
        <v>154</v>
      </c>
      <c r="M79" s="33" t="s">
        <v>1209</v>
      </c>
      <c r="N79" s="33" t="s">
        <v>276</v>
      </c>
      <c r="O79" s="7" t="s">
        <v>157</v>
      </c>
      <c r="P79" s="33" t="s">
        <v>225</v>
      </c>
      <c r="Q79" s="33" t="s">
        <v>226</v>
      </c>
      <c r="R79" s="33">
        <v>371</v>
      </c>
      <c r="S79" s="33">
        <v>45329000</v>
      </c>
      <c r="T79" s="33" t="s">
        <v>148</v>
      </c>
      <c r="U79" s="10">
        <v>42614</v>
      </c>
      <c r="V79" s="10">
        <v>42614</v>
      </c>
      <c r="W79" s="10">
        <v>42947</v>
      </c>
      <c r="X79" s="7"/>
      <c r="Y79" s="66" t="s">
        <v>1196</v>
      </c>
      <c r="Z79" s="11" t="s">
        <v>275</v>
      </c>
      <c r="AA79" s="33">
        <v>6420090</v>
      </c>
    </row>
    <row r="80" spans="1:27" s="14" customFormat="1" ht="45">
      <c r="A80" s="11">
        <v>8</v>
      </c>
      <c r="B80" s="11" t="s">
        <v>1210</v>
      </c>
      <c r="C80" s="7" t="s">
        <v>133</v>
      </c>
      <c r="D80" s="33" t="s">
        <v>1198</v>
      </c>
      <c r="E80" s="94" t="s">
        <v>275</v>
      </c>
      <c r="F80" s="95" t="s">
        <v>2806</v>
      </c>
      <c r="G80" s="33">
        <v>860158</v>
      </c>
      <c r="H80" s="60" t="s">
        <v>1211</v>
      </c>
      <c r="I80" s="33">
        <v>201051101</v>
      </c>
      <c r="J80" s="32">
        <v>5535.9</v>
      </c>
      <c r="K80" s="9">
        <f>J80*1.18</f>
        <v>6532.3619999999992</v>
      </c>
      <c r="L80" s="33" t="s">
        <v>154</v>
      </c>
      <c r="M80" s="33" t="s">
        <v>1212</v>
      </c>
      <c r="N80" s="33" t="s">
        <v>276</v>
      </c>
      <c r="O80" s="7" t="s">
        <v>157</v>
      </c>
      <c r="P80" s="33" t="s">
        <v>225</v>
      </c>
      <c r="Q80" s="33" t="s">
        <v>226</v>
      </c>
      <c r="R80" s="33">
        <v>339.1</v>
      </c>
      <c r="S80" s="33">
        <v>45381000</v>
      </c>
      <c r="T80" s="33" t="s">
        <v>148</v>
      </c>
      <c r="U80" s="10">
        <v>42583</v>
      </c>
      <c r="V80" s="10">
        <v>42583</v>
      </c>
      <c r="W80" s="10">
        <v>42916</v>
      </c>
      <c r="X80" s="7"/>
      <c r="Y80" s="66" t="s">
        <v>1196</v>
      </c>
      <c r="Z80" s="11" t="s">
        <v>275</v>
      </c>
      <c r="AA80" s="33">
        <v>6420090</v>
      </c>
    </row>
    <row r="81" spans="1:27" s="14" customFormat="1" ht="45">
      <c r="A81" s="11">
        <v>8</v>
      </c>
      <c r="B81" s="11" t="s">
        <v>1213</v>
      </c>
      <c r="C81" s="7" t="s">
        <v>133</v>
      </c>
      <c r="D81" s="33" t="s">
        <v>1198</v>
      </c>
      <c r="E81" s="94" t="s">
        <v>275</v>
      </c>
      <c r="F81" s="95" t="s">
        <v>2806</v>
      </c>
      <c r="G81" s="33">
        <v>860151</v>
      </c>
      <c r="H81" s="60" t="s">
        <v>1214</v>
      </c>
      <c r="I81" s="33">
        <v>201051101</v>
      </c>
      <c r="J81" s="32">
        <v>948.5</v>
      </c>
      <c r="K81" s="9">
        <v>948.5</v>
      </c>
      <c r="L81" s="33" t="s">
        <v>154</v>
      </c>
      <c r="M81" s="33" t="s">
        <v>1215</v>
      </c>
      <c r="N81" s="33" t="s">
        <v>276</v>
      </c>
      <c r="O81" s="7" t="s">
        <v>157</v>
      </c>
      <c r="P81" s="33" t="s">
        <v>225</v>
      </c>
      <c r="Q81" s="33" t="s">
        <v>226</v>
      </c>
      <c r="R81" s="33">
        <v>123.2</v>
      </c>
      <c r="S81" s="33">
        <v>46638101</v>
      </c>
      <c r="T81" s="33" t="s">
        <v>159</v>
      </c>
      <c r="U81" s="10">
        <v>42430</v>
      </c>
      <c r="V81" s="10">
        <v>42430</v>
      </c>
      <c r="W81" s="10">
        <v>42766</v>
      </c>
      <c r="X81" s="24"/>
      <c r="Y81" s="66" t="s">
        <v>1196</v>
      </c>
      <c r="Z81" s="11" t="s">
        <v>275</v>
      </c>
      <c r="AA81" s="33">
        <v>6420090</v>
      </c>
    </row>
    <row r="82" spans="1:27" s="14" customFormat="1" ht="45">
      <c r="A82" s="11">
        <v>8</v>
      </c>
      <c r="B82" s="11" t="s">
        <v>1216</v>
      </c>
      <c r="C82" s="7" t="s">
        <v>133</v>
      </c>
      <c r="D82" s="33" t="s">
        <v>1198</v>
      </c>
      <c r="E82" s="94" t="s">
        <v>275</v>
      </c>
      <c r="F82" s="95" t="s">
        <v>2806</v>
      </c>
      <c r="G82" s="33">
        <v>860153</v>
      </c>
      <c r="H82" s="60" t="s">
        <v>1217</v>
      </c>
      <c r="I82" s="33">
        <v>201051101</v>
      </c>
      <c r="J82" s="32">
        <v>1883.2</v>
      </c>
      <c r="K82" s="32">
        <v>1883.2</v>
      </c>
      <c r="L82" s="33" t="s">
        <v>154</v>
      </c>
      <c r="M82" s="33" t="s">
        <v>1218</v>
      </c>
      <c r="N82" s="33" t="s">
        <v>276</v>
      </c>
      <c r="O82" s="7" t="s">
        <v>157</v>
      </c>
      <c r="P82" s="33" t="s">
        <v>225</v>
      </c>
      <c r="Q82" s="33" t="s">
        <v>226</v>
      </c>
      <c r="R82" s="33">
        <v>155.80000000000001</v>
      </c>
      <c r="S82" s="33">
        <v>46618101</v>
      </c>
      <c r="T82" s="33" t="s">
        <v>159</v>
      </c>
      <c r="U82" s="10">
        <v>42644</v>
      </c>
      <c r="V82" s="10">
        <v>42644</v>
      </c>
      <c r="W82" s="10">
        <v>42978</v>
      </c>
      <c r="X82" s="24"/>
      <c r="Y82" s="66" t="s">
        <v>1196</v>
      </c>
      <c r="Z82" s="11" t="s">
        <v>275</v>
      </c>
      <c r="AA82" s="33">
        <v>6420090</v>
      </c>
    </row>
    <row r="83" spans="1:27" s="14" customFormat="1" ht="45">
      <c r="A83" s="11">
        <v>8</v>
      </c>
      <c r="B83" s="11" t="s">
        <v>1219</v>
      </c>
      <c r="C83" s="7" t="s">
        <v>133</v>
      </c>
      <c r="D83" s="33" t="s">
        <v>1198</v>
      </c>
      <c r="E83" s="94" t="s">
        <v>275</v>
      </c>
      <c r="F83" s="95" t="s">
        <v>2806</v>
      </c>
      <c r="G83" s="33">
        <v>860152</v>
      </c>
      <c r="H83" s="60" t="s">
        <v>1220</v>
      </c>
      <c r="I83" s="33">
        <v>201051101</v>
      </c>
      <c r="J83" s="32">
        <v>1396.4</v>
      </c>
      <c r="K83" s="9">
        <f>J83*1.18</f>
        <v>1647.752</v>
      </c>
      <c r="L83" s="33" t="s">
        <v>154</v>
      </c>
      <c r="M83" s="33" t="s">
        <v>1221</v>
      </c>
      <c r="N83" s="33" t="s">
        <v>276</v>
      </c>
      <c r="O83" s="7" t="s">
        <v>157</v>
      </c>
      <c r="P83" s="33" t="s">
        <v>225</v>
      </c>
      <c r="Q83" s="33" t="s">
        <v>226</v>
      </c>
      <c r="R83" s="33">
        <v>93.6</v>
      </c>
      <c r="S83" s="33">
        <v>46641101</v>
      </c>
      <c r="T83" s="33" t="s">
        <v>159</v>
      </c>
      <c r="U83" s="10">
        <v>42598</v>
      </c>
      <c r="V83" s="10">
        <v>42598</v>
      </c>
      <c r="W83" s="10">
        <v>42931</v>
      </c>
      <c r="X83" s="7"/>
      <c r="Y83" s="66" t="s">
        <v>1196</v>
      </c>
      <c r="Z83" s="11" t="s">
        <v>275</v>
      </c>
      <c r="AA83" s="33">
        <v>6420090</v>
      </c>
    </row>
    <row r="84" spans="1:27" s="14" customFormat="1" ht="45">
      <c r="A84" s="11">
        <v>8</v>
      </c>
      <c r="B84" s="11" t="s">
        <v>1222</v>
      </c>
      <c r="C84" s="7" t="s">
        <v>133</v>
      </c>
      <c r="D84" s="33" t="s">
        <v>1198</v>
      </c>
      <c r="E84" s="94" t="s">
        <v>275</v>
      </c>
      <c r="F84" s="95" t="s">
        <v>2806</v>
      </c>
      <c r="G84" s="33">
        <v>860148</v>
      </c>
      <c r="H84" s="60" t="s">
        <v>1223</v>
      </c>
      <c r="I84" s="33">
        <v>201051101</v>
      </c>
      <c r="J84" s="32">
        <v>580.9</v>
      </c>
      <c r="K84" s="9">
        <v>580.9</v>
      </c>
      <c r="L84" s="33" t="s">
        <v>154</v>
      </c>
      <c r="M84" s="33" t="s">
        <v>1224</v>
      </c>
      <c r="N84" s="33" t="s">
        <v>276</v>
      </c>
      <c r="O84" s="7" t="s">
        <v>157</v>
      </c>
      <c r="P84" s="33" t="s">
        <v>225</v>
      </c>
      <c r="Q84" s="33" t="s">
        <v>226</v>
      </c>
      <c r="R84" s="33">
        <v>65.8</v>
      </c>
      <c r="S84" s="33">
        <v>46642101</v>
      </c>
      <c r="T84" s="33" t="s">
        <v>159</v>
      </c>
      <c r="U84" s="10">
        <v>42552</v>
      </c>
      <c r="V84" s="10">
        <v>42552</v>
      </c>
      <c r="W84" s="10">
        <v>42886</v>
      </c>
      <c r="X84" s="24"/>
      <c r="Y84" s="66" t="s">
        <v>1196</v>
      </c>
      <c r="Z84" s="11" t="s">
        <v>275</v>
      </c>
      <c r="AA84" s="33">
        <v>6420090</v>
      </c>
    </row>
    <row r="85" spans="1:27" s="14" customFormat="1" ht="45">
      <c r="A85" s="11">
        <v>8</v>
      </c>
      <c r="B85" s="11" t="s">
        <v>1225</v>
      </c>
      <c r="C85" s="7" t="s">
        <v>133</v>
      </c>
      <c r="D85" s="33" t="s">
        <v>1198</v>
      </c>
      <c r="E85" s="94" t="s">
        <v>275</v>
      </c>
      <c r="F85" s="95" t="s">
        <v>2806</v>
      </c>
      <c r="G85" s="33">
        <v>860146</v>
      </c>
      <c r="H85" s="60" t="s">
        <v>1226</v>
      </c>
      <c r="I85" s="33">
        <v>201051101</v>
      </c>
      <c r="J85" s="32">
        <v>2083.42</v>
      </c>
      <c r="K85" s="32">
        <v>2083.42</v>
      </c>
      <c r="L85" s="33" t="s">
        <v>154</v>
      </c>
      <c r="M85" s="33" t="s">
        <v>1227</v>
      </c>
      <c r="N85" s="33" t="s">
        <v>276</v>
      </c>
      <c r="O85" s="7" t="s">
        <v>157</v>
      </c>
      <c r="P85" s="33" t="s">
        <v>225</v>
      </c>
      <c r="Q85" s="33" t="s">
        <v>226</v>
      </c>
      <c r="R85" s="33">
        <v>299.51</v>
      </c>
      <c r="S85" s="33">
        <v>46622154</v>
      </c>
      <c r="T85" s="33" t="s">
        <v>159</v>
      </c>
      <c r="U85" s="10">
        <v>42522</v>
      </c>
      <c r="V85" s="10">
        <v>42522</v>
      </c>
      <c r="W85" s="10">
        <v>42855</v>
      </c>
      <c r="X85" s="24"/>
      <c r="Y85" s="66" t="s">
        <v>1196</v>
      </c>
      <c r="Z85" s="11" t="s">
        <v>275</v>
      </c>
      <c r="AA85" s="33">
        <v>6420090</v>
      </c>
    </row>
    <row r="86" spans="1:27" s="14" customFormat="1" ht="45">
      <c r="A86" s="11">
        <v>8</v>
      </c>
      <c r="B86" s="11" t="s">
        <v>1228</v>
      </c>
      <c r="C86" s="7" t="s">
        <v>133</v>
      </c>
      <c r="D86" s="33" t="s">
        <v>1198</v>
      </c>
      <c r="E86" s="94" t="s">
        <v>275</v>
      </c>
      <c r="F86" s="95" t="s">
        <v>2806</v>
      </c>
      <c r="G86" s="33">
        <v>860147</v>
      </c>
      <c r="H86" s="60" t="s">
        <v>1229</v>
      </c>
      <c r="I86" s="33">
        <v>201051101</v>
      </c>
      <c r="J86" s="32">
        <v>379.03</v>
      </c>
      <c r="K86" s="9">
        <f>J86*1.18</f>
        <v>447.25539999999995</v>
      </c>
      <c r="L86" s="33" t="s">
        <v>154</v>
      </c>
      <c r="M86" s="33" t="s">
        <v>1230</v>
      </c>
      <c r="N86" s="33" t="s">
        <v>276</v>
      </c>
      <c r="O86" s="7" t="s">
        <v>157</v>
      </c>
      <c r="P86" s="33" t="s">
        <v>225</v>
      </c>
      <c r="Q86" s="33" t="s">
        <v>226</v>
      </c>
      <c r="R86" s="33">
        <v>99.8</v>
      </c>
      <c r="S86" s="33">
        <v>46606101</v>
      </c>
      <c r="T86" s="33" t="s">
        <v>159</v>
      </c>
      <c r="U86" s="10">
        <v>42522</v>
      </c>
      <c r="V86" s="10">
        <v>42522</v>
      </c>
      <c r="W86" s="10">
        <v>42855</v>
      </c>
      <c r="X86" s="7"/>
      <c r="Y86" s="66" t="s">
        <v>1196</v>
      </c>
      <c r="Z86" s="11" t="s">
        <v>275</v>
      </c>
      <c r="AA86" s="33">
        <v>6420090</v>
      </c>
    </row>
    <row r="87" spans="1:27" s="14" customFormat="1" ht="45">
      <c r="A87" s="11">
        <v>8</v>
      </c>
      <c r="B87" s="11" t="s">
        <v>1231</v>
      </c>
      <c r="C87" s="7" t="s">
        <v>133</v>
      </c>
      <c r="D87" s="33" t="s">
        <v>1198</v>
      </c>
      <c r="E87" s="94" t="s">
        <v>275</v>
      </c>
      <c r="F87" s="95" t="s">
        <v>2806</v>
      </c>
      <c r="G87" s="33">
        <v>860139</v>
      </c>
      <c r="H87" s="60" t="s">
        <v>1232</v>
      </c>
      <c r="I87" s="33">
        <v>201051101</v>
      </c>
      <c r="J87" s="32">
        <v>653.20000000000005</v>
      </c>
      <c r="K87" s="9">
        <v>653.20000000000005</v>
      </c>
      <c r="L87" s="33" t="s">
        <v>154</v>
      </c>
      <c r="M87" s="33" t="s">
        <v>1233</v>
      </c>
      <c r="N87" s="33" t="s">
        <v>276</v>
      </c>
      <c r="O87" s="7" t="s">
        <v>157</v>
      </c>
      <c r="P87" s="33" t="s">
        <v>225</v>
      </c>
      <c r="Q87" s="33" t="s">
        <v>226</v>
      </c>
      <c r="R87" s="33">
        <v>69.5</v>
      </c>
      <c r="S87" s="33">
        <v>46724000</v>
      </c>
      <c r="T87" s="33" t="s">
        <v>159</v>
      </c>
      <c r="U87" s="10">
        <v>42491</v>
      </c>
      <c r="V87" s="10">
        <v>42491</v>
      </c>
      <c r="W87" s="10">
        <v>42825</v>
      </c>
      <c r="X87" s="24"/>
      <c r="Y87" s="66" t="s">
        <v>1196</v>
      </c>
      <c r="Z87" s="11" t="s">
        <v>275</v>
      </c>
      <c r="AA87" s="33">
        <v>6420090</v>
      </c>
    </row>
    <row r="88" spans="1:27" s="14" customFormat="1" ht="45">
      <c r="A88" s="11">
        <v>8</v>
      </c>
      <c r="B88" s="11" t="s">
        <v>1234</v>
      </c>
      <c r="C88" s="7" t="s">
        <v>133</v>
      </c>
      <c r="D88" s="33" t="s">
        <v>1198</v>
      </c>
      <c r="E88" s="94" t="s">
        <v>275</v>
      </c>
      <c r="F88" s="95" t="s">
        <v>2806</v>
      </c>
      <c r="G88" s="33">
        <v>860138</v>
      </c>
      <c r="H88" s="60" t="s">
        <v>1235</v>
      </c>
      <c r="I88" s="33">
        <v>201051101</v>
      </c>
      <c r="J88" s="32">
        <v>284.10000000000002</v>
      </c>
      <c r="K88" s="9">
        <v>284.10000000000002</v>
      </c>
      <c r="L88" s="33" t="s">
        <v>154</v>
      </c>
      <c r="M88" s="33" t="s">
        <v>1236</v>
      </c>
      <c r="N88" s="33" t="s">
        <v>276</v>
      </c>
      <c r="O88" s="7" t="s">
        <v>157</v>
      </c>
      <c r="P88" s="33" t="s">
        <v>225</v>
      </c>
      <c r="Q88" s="33" t="s">
        <v>226</v>
      </c>
      <c r="R88" s="33">
        <v>38.9</v>
      </c>
      <c r="S88" s="33">
        <v>46724000</v>
      </c>
      <c r="T88" s="33" t="s">
        <v>159</v>
      </c>
      <c r="U88" s="10">
        <v>42461</v>
      </c>
      <c r="V88" s="10">
        <v>42461</v>
      </c>
      <c r="W88" s="10">
        <v>42794</v>
      </c>
      <c r="X88" s="24"/>
      <c r="Y88" s="66" t="s">
        <v>1196</v>
      </c>
      <c r="Z88" s="11" t="s">
        <v>275</v>
      </c>
      <c r="AA88" s="33">
        <v>6420090</v>
      </c>
    </row>
    <row r="89" spans="1:27" s="14" customFormat="1" ht="45">
      <c r="A89" s="11">
        <v>8</v>
      </c>
      <c r="B89" s="11" t="s">
        <v>1237</v>
      </c>
      <c r="C89" s="7" t="s">
        <v>133</v>
      </c>
      <c r="D89" s="33" t="s">
        <v>1198</v>
      </c>
      <c r="E89" s="94" t="s">
        <v>275</v>
      </c>
      <c r="F89" s="95" t="s">
        <v>2806</v>
      </c>
      <c r="G89" s="33">
        <v>860137</v>
      </c>
      <c r="H89" s="60" t="s">
        <v>1238</v>
      </c>
      <c r="I89" s="33">
        <v>201051101</v>
      </c>
      <c r="J89" s="32">
        <v>563.6</v>
      </c>
      <c r="K89" s="9">
        <f>J89*1.18</f>
        <v>665.048</v>
      </c>
      <c r="L89" s="33" t="s">
        <v>154</v>
      </c>
      <c r="M89" s="33" t="s">
        <v>1239</v>
      </c>
      <c r="N89" s="33" t="s">
        <v>276</v>
      </c>
      <c r="O89" s="7" t="s">
        <v>157</v>
      </c>
      <c r="P89" s="33" t="s">
        <v>225</v>
      </c>
      <c r="Q89" s="33" t="s">
        <v>226</v>
      </c>
      <c r="R89" s="33">
        <v>106.6</v>
      </c>
      <c r="S89" s="33">
        <v>46659101</v>
      </c>
      <c r="T89" s="33" t="s">
        <v>159</v>
      </c>
      <c r="U89" s="10">
        <v>42461</v>
      </c>
      <c r="V89" s="10">
        <v>42461</v>
      </c>
      <c r="W89" s="10">
        <v>42794</v>
      </c>
      <c r="X89" s="7"/>
      <c r="Y89" s="66" t="s">
        <v>1196</v>
      </c>
      <c r="Z89" s="11" t="s">
        <v>275</v>
      </c>
      <c r="AA89" s="33">
        <v>6420090</v>
      </c>
    </row>
    <row r="90" spans="1:27" s="14" customFormat="1" ht="45">
      <c r="A90" s="11">
        <v>8</v>
      </c>
      <c r="B90" s="11" t="s">
        <v>1240</v>
      </c>
      <c r="C90" s="7" t="s">
        <v>133</v>
      </c>
      <c r="D90" s="33" t="s">
        <v>1198</v>
      </c>
      <c r="E90" s="94" t="s">
        <v>275</v>
      </c>
      <c r="F90" s="95" t="s">
        <v>2806</v>
      </c>
      <c r="G90" s="33">
        <v>860150</v>
      </c>
      <c r="H90" s="60" t="s">
        <v>1241</v>
      </c>
      <c r="I90" s="33">
        <v>201051101</v>
      </c>
      <c r="J90" s="32">
        <v>388.4</v>
      </c>
      <c r="K90" s="9">
        <v>388.4</v>
      </c>
      <c r="L90" s="33" t="s">
        <v>154</v>
      </c>
      <c r="M90" s="33" t="s">
        <v>1242</v>
      </c>
      <c r="N90" s="33" t="s">
        <v>276</v>
      </c>
      <c r="O90" s="7" t="s">
        <v>157</v>
      </c>
      <c r="P90" s="33" t="s">
        <v>225</v>
      </c>
      <c r="Q90" s="33" t="s">
        <v>226</v>
      </c>
      <c r="R90" s="33">
        <v>56.4</v>
      </c>
      <c r="S90" s="33">
        <v>46658151</v>
      </c>
      <c r="T90" s="33" t="s">
        <v>159</v>
      </c>
      <c r="U90" s="10">
        <v>42644</v>
      </c>
      <c r="V90" s="10">
        <v>42644</v>
      </c>
      <c r="W90" s="10">
        <v>42978</v>
      </c>
      <c r="X90" s="24"/>
      <c r="Y90" s="66" t="s">
        <v>1196</v>
      </c>
      <c r="Z90" s="11" t="s">
        <v>275</v>
      </c>
      <c r="AA90" s="33">
        <v>6420090</v>
      </c>
    </row>
    <row r="91" spans="1:27" s="14" customFormat="1" ht="45">
      <c r="A91" s="11">
        <v>8</v>
      </c>
      <c r="B91" s="11" t="s">
        <v>1243</v>
      </c>
      <c r="C91" s="7" t="s">
        <v>133</v>
      </c>
      <c r="D91" s="33" t="s">
        <v>1198</v>
      </c>
      <c r="E91" s="94" t="s">
        <v>275</v>
      </c>
      <c r="F91" s="95" t="s">
        <v>2806</v>
      </c>
      <c r="G91" s="33">
        <v>860144</v>
      </c>
      <c r="H91" s="60" t="s">
        <v>1244</v>
      </c>
      <c r="I91" s="33">
        <v>201051101</v>
      </c>
      <c r="J91" s="32">
        <v>452</v>
      </c>
      <c r="K91" s="9">
        <v>452</v>
      </c>
      <c r="L91" s="33" t="s">
        <v>154</v>
      </c>
      <c r="M91" s="33" t="s">
        <v>1245</v>
      </c>
      <c r="N91" s="33" t="s">
        <v>276</v>
      </c>
      <c r="O91" s="7" t="s">
        <v>157</v>
      </c>
      <c r="P91" s="33" t="s">
        <v>225</v>
      </c>
      <c r="Q91" s="33" t="s">
        <v>226</v>
      </c>
      <c r="R91" s="33">
        <v>97</v>
      </c>
      <c r="S91" s="33">
        <v>46616101</v>
      </c>
      <c r="T91" s="33" t="s">
        <v>159</v>
      </c>
      <c r="U91" s="10">
        <v>42522</v>
      </c>
      <c r="V91" s="10">
        <v>42522</v>
      </c>
      <c r="W91" s="10">
        <v>42855</v>
      </c>
      <c r="X91" s="24"/>
      <c r="Y91" s="66" t="s">
        <v>1196</v>
      </c>
      <c r="Z91" s="11" t="s">
        <v>275</v>
      </c>
      <c r="AA91" s="33">
        <v>6420090</v>
      </c>
    </row>
    <row r="92" spans="1:27" s="14" customFormat="1" ht="45">
      <c r="A92" s="11">
        <v>8</v>
      </c>
      <c r="B92" s="11" t="s">
        <v>1246</v>
      </c>
      <c r="C92" s="7" t="s">
        <v>133</v>
      </c>
      <c r="D92" s="33" t="s">
        <v>1198</v>
      </c>
      <c r="E92" s="94" t="s">
        <v>275</v>
      </c>
      <c r="F92" s="95" t="s">
        <v>2806</v>
      </c>
      <c r="G92" s="33">
        <v>860145</v>
      </c>
      <c r="H92" s="60" t="s">
        <v>1247</v>
      </c>
      <c r="I92" s="33">
        <v>201051101</v>
      </c>
      <c r="J92" s="32">
        <v>550.4</v>
      </c>
      <c r="K92" s="9">
        <v>550.4</v>
      </c>
      <c r="L92" s="33" t="s">
        <v>154</v>
      </c>
      <c r="M92" s="33" t="s">
        <v>1248</v>
      </c>
      <c r="N92" s="33" t="s">
        <v>276</v>
      </c>
      <c r="O92" s="7" t="s">
        <v>157</v>
      </c>
      <c r="P92" s="33" t="s">
        <v>225</v>
      </c>
      <c r="Q92" s="33" t="s">
        <v>226</v>
      </c>
      <c r="R92" s="33">
        <v>85.3</v>
      </c>
      <c r="S92" s="33">
        <v>46630101</v>
      </c>
      <c r="T92" s="33" t="s">
        <v>159</v>
      </c>
      <c r="U92" s="10">
        <v>42491</v>
      </c>
      <c r="V92" s="10">
        <v>42491</v>
      </c>
      <c r="W92" s="10">
        <v>42825</v>
      </c>
      <c r="X92" s="24"/>
      <c r="Y92" s="66" t="s">
        <v>1196</v>
      </c>
      <c r="Z92" s="11" t="s">
        <v>275</v>
      </c>
      <c r="AA92" s="33">
        <v>6420090</v>
      </c>
    </row>
    <row r="93" spans="1:27" s="14" customFormat="1" ht="45">
      <c r="A93" s="11">
        <v>8</v>
      </c>
      <c r="B93" s="11" t="s">
        <v>1249</v>
      </c>
      <c r="C93" s="7" t="s">
        <v>133</v>
      </c>
      <c r="D93" s="33" t="s">
        <v>1198</v>
      </c>
      <c r="E93" s="94" t="s">
        <v>275</v>
      </c>
      <c r="F93" s="95" t="s">
        <v>2806</v>
      </c>
      <c r="G93" s="33">
        <v>860140</v>
      </c>
      <c r="H93" s="60" t="s">
        <v>1250</v>
      </c>
      <c r="I93" s="33">
        <v>201051101</v>
      </c>
      <c r="J93" s="32">
        <v>1317.8</v>
      </c>
      <c r="K93" s="32">
        <v>1317.8</v>
      </c>
      <c r="L93" s="33" t="s">
        <v>154</v>
      </c>
      <c r="M93" s="33" t="s">
        <v>1251</v>
      </c>
      <c r="N93" s="33" t="s">
        <v>276</v>
      </c>
      <c r="O93" s="7" t="s">
        <v>157</v>
      </c>
      <c r="P93" s="33" t="s">
        <v>225</v>
      </c>
      <c r="Q93" s="33" t="s">
        <v>226</v>
      </c>
      <c r="R93" s="33">
        <v>151.30000000000001</v>
      </c>
      <c r="S93" s="33">
        <v>46639101</v>
      </c>
      <c r="T93" s="33" t="s">
        <v>159</v>
      </c>
      <c r="U93" s="10">
        <v>42583</v>
      </c>
      <c r="V93" s="10">
        <v>42583</v>
      </c>
      <c r="W93" s="10">
        <v>42916</v>
      </c>
      <c r="X93" s="24"/>
      <c r="Y93" s="66" t="s">
        <v>1196</v>
      </c>
      <c r="Z93" s="11" t="s">
        <v>275</v>
      </c>
      <c r="AA93" s="33">
        <v>6420090</v>
      </c>
    </row>
    <row r="94" spans="1:27" s="14" customFormat="1" ht="56.25">
      <c r="A94" s="11">
        <v>8</v>
      </c>
      <c r="B94" s="11" t="s">
        <v>1252</v>
      </c>
      <c r="C94" s="7" t="s">
        <v>133</v>
      </c>
      <c r="D94" s="33" t="s">
        <v>1198</v>
      </c>
      <c r="E94" s="94" t="s">
        <v>275</v>
      </c>
      <c r="F94" s="95" t="s">
        <v>2806</v>
      </c>
      <c r="G94" s="33">
        <v>860141</v>
      </c>
      <c r="H94" s="60" t="s">
        <v>1253</v>
      </c>
      <c r="I94" s="33">
        <v>201051101</v>
      </c>
      <c r="J94" s="32">
        <v>529.70000000000005</v>
      </c>
      <c r="K94" s="9">
        <v>529.70000000000005</v>
      </c>
      <c r="L94" s="33" t="s">
        <v>154</v>
      </c>
      <c r="M94" s="33" t="s">
        <v>1254</v>
      </c>
      <c r="N94" s="33" t="s">
        <v>276</v>
      </c>
      <c r="O94" s="7" t="s">
        <v>157</v>
      </c>
      <c r="P94" s="33" t="s">
        <v>225</v>
      </c>
      <c r="Q94" s="33" t="s">
        <v>226</v>
      </c>
      <c r="R94" s="33">
        <v>91.7</v>
      </c>
      <c r="S94" s="33">
        <v>46643108</v>
      </c>
      <c r="T94" s="33" t="s">
        <v>159</v>
      </c>
      <c r="U94" s="10">
        <v>42370</v>
      </c>
      <c r="V94" s="10">
        <v>42370</v>
      </c>
      <c r="W94" s="10">
        <v>42704</v>
      </c>
      <c r="X94" s="24"/>
      <c r="Y94" s="66" t="s">
        <v>1196</v>
      </c>
      <c r="Z94" s="11" t="s">
        <v>275</v>
      </c>
      <c r="AA94" s="33">
        <v>6420090</v>
      </c>
    </row>
    <row r="95" spans="1:27" s="14" customFormat="1" ht="56.25">
      <c r="A95" s="11">
        <v>8</v>
      </c>
      <c r="B95" s="11" t="s">
        <v>1255</v>
      </c>
      <c r="C95" s="7" t="s">
        <v>133</v>
      </c>
      <c r="D95" s="33" t="s">
        <v>1198</v>
      </c>
      <c r="E95" s="94" t="s">
        <v>275</v>
      </c>
      <c r="F95" s="95" t="s">
        <v>2806</v>
      </c>
      <c r="G95" s="33">
        <v>860142</v>
      </c>
      <c r="H95" s="60" t="s">
        <v>1253</v>
      </c>
      <c r="I95" s="33">
        <v>201051102</v>
      </c>
      <c r="J95" s="32">
        <v>529.70000000000005</v>
      </c>
      <c r="K95" s="9">
        <v>529.70000000000005</v>
      </c>
      <c r="L95" s="33" t="s">
        <v>154</v>
      </c>
      <c r="M95" s="33" t="s">
        <v>1254</v>
      </c>
      <c r="N95" s="33" t="s">
        <v>276</v>
      </c>
      <c r="O95" s="7" t="s">
        <v>157</v>
      </c>
      <c r="P95" s="33">
        <v>55</v>
      </c>
      <c r="Q95" s="33" t="s">
        <v>226</v>
      </c>
      <c r="R95" s="33">
        <v>91.7</v>
      </c>
      <c r="S95" s="33">
        <v>46643108</v>
      </c>
      <c r="T95" s="33" t="s">
        <v>159</v>
      </c>
      <c r="U95" s="10">
        <v>42705</v>
      </c>
      <c r="V95" s="10">
        <v>42705</v>
      </c>
      <c r="W95" s="10">
        <v>43039</v>
      </c>
      <c r="X95" s="24"/>
      <c r="Y95" s="66" t="s">
        <v>1196</v>
      </c>
      <c r="Z95" s="11" t="s">
        <v>275</v>
      </c>
      <c r="AA95" s="33">
        <v>6420090</v>
      </c>
    </row>
    <row r="96" spans="1:27" s="14" customFormat="1" ht="45">
      <c r="A96" s="11">
        <v>8</v>
      </c>
      <c r="B96" s="11" t="s">
        <v>1256</v>
      </c>
      <c r="C96" s="7" t="s">
        <v>133</v>
      </c>
      <c r="D96" s="33" t="s">
        <v>1198</v>
      </c>
      <c r="E96" s="94" t="s">
        <v>275</v>
      </c>
      <c r="F96" s="95" t="s">
        <v>2806</v>
      </c>
      <c r="G96" s="33">
        <v>860161</v>
      </c>
      <c r="H96" s="60" t="s">
        <v>1257</v>
      </c>
      <c r="I96" s="33">
        <v>201051101</v>
      </c>
      <c r="J96" s="32">
        <v>508.7</v>
      </c>
      <c r="K96" s="9">
        <f>J96*1.18</f>
        <v>600.26599999999996</v>
      </c>
      <c r="L96" s="33" t="s">
        <v>154</v>
      </c>
      <c r="M96" s="33" t="s">
        <v>1258</v>
      </c>
      <c r="N96" s="33" t="s">
        <v>276</v>
      </c>
      <c r="O96" s="7" t="s">
        <v>157</v>
      </c>
      <c r="P96" s="33" t="s">
        <v>225</v>
      </c>
      <c r="Q96" s="33" t="s">
        <v>226</v>
      </c>
      <c r="R96" s="33">
        <v>53</v>
      </c>
      <c r="S96" s="33">
        <v>46631101</v>
      </c>
      <c r="T96" s="33" t="s">
        <v>159</v>
      </c>
      <c r="U96" s="10">
        <v>42614</v>
      </c>
      <c r="V96" s="10">
        <v>42614</v>
      </c>
      <c r="W96" s="10">
        <v>42947</v>
      </c>
      <c r="X96" s="7"/>
      <c r="Y96" s="66" t="s">
        <v>1196</v>
      </c>
      <c r="Z96" s="11" t="s">
        <v>275</v>
      </c>
      <c r="AA96" s="33">
        <v>6420090</v>
      </c>
    </row>
    <row r="97" spans="1:27" s="14" customFormat="1" ht="45">
      <c r="A97" s="11">
        <v>8</v>
      </c>
      <c r="B97" s="11" t="s">
        <v>1259</v>
      </c>
      <c r="C97" s="7" t="s">
        <v>133</v>
      </c>
      <c r="D97" s="33" t="s">
        <v>1198</v>
      </c>
      <c r="E97" s="94" t="s">
        <v>275</v>
      </c>
      <c r="F97" s="95" t="s">
        <v>2806</v>
      </c>
      <c r="G97" s="33">
        <v>860165</v>
      </c>
      <c r="H97" s="60" t="s">
        <v>1260</v>
      </c>
      <c r="I97" s="33">
        <v>201051101</v>
      </c>
      <c r="J97" s="32">
        <v>1310.9</v>
      </c>
      <c r="K97" s="9">
        <f>J97*1.18</f>
        <v>1546.8620000000001</v>
      </c>
      <c r="L97" s="33" t="s">
        <v>154</v>
      </c>
      <c r="M97" s="33" t="s">
        <v>1261</v>
      </c>
      <c r="N97" s="33" t="s">
        <v>276</v>
      </c>
      <c r="O97" s="7" t="s">
        <v>157</v>
      </c>
      <c r="P97" s="33" t="s">
        <v>225</v>
      </c>
      <c r="Q97" s="33" t="s">
        <v>226</v>
      </c>
      <c r="R97" s="33">
        <v>289.39999999999998</v>
      </c>
      <c r="S97" s="33">
        <v>46652101</v>
      </c>
      <c r="T97" s="33" t="s">
        <v>159</v>
      </c>
      <c r="U97" s="10">
        <v>42522</v>
      </c>
      <c r="V97" s="10">
        <v>42522</v>
      </c>
      <c r="W97" s="10">
        <v>42855</v>
      </c>
      <c r="X97" s="7"/>
      <c r="Y97" s="66" t="s">
        <v>1196</v>
      </c>
      <c r="Z97" s="11" t="s">
        <v>275</v>
      </c>
      <c r="AA97" s="33">
        <v>6420090</v>
      </c>
    </row>
    <row r="98" spans="1:27" s="14" customFormat="1" ht="45">
      <c r="A98" s="11">
        <v>8</v>
      </c>
      <c r="B98" s="11" t="s">
        <v>1262</v>
      </c>
      <c r="C98" s="7" t="s">
        <v>133</v>
      </c>
      <c r="D98" s="33" t="s">
        <v>1198</v>
      </c>
      <c r="E98" s="94" t="s">
        <v>275</v>
      </c>
      <c r="F98" s="95" t="s">
        <v>2806</v>
      </c>
      <c r="G98" s="33">
        <v>860166</v>
      </c>
      <c r="H98" s="60" t="s">
        <v>1263</v>
      </c>
      <c r="I98" s="33">
        <v>201051101</v>
      </c>
      <c r="J98" s="32">
        <v>478.8</v>
      </c>
      <c r="K98" s="9">
        <f>J98*1.18</f>
        <v>564.98400000000004</v>
      </c>
      <c r="L98" s="33" t="s">
        <v>154</v>
      </c>
      <c r="M98" s="33" t="s">
        <v>1264</v>
      </c>
      <c r="N98" s="33" t="s">
        <v>276</v>
      </c>
      <c r="O98" s="7" t="s">
        <v>157</v>
      </c>
      <c r="P98" s="33" t="s">
        <v>225</v>
      </c>
      <c r="Q98" s="33" t="s">
        <v>226</v>
      </c>
      <c r="R98" s="33">
        <v>64.400000000000006</v>
      </c>
      <c r="S98" s="33">
        <v>46615153</v>
      </c>
      <c r="T98" s="33" t="s">
        <v>159</v>
      </c>
      <c r="U98" s="10">
        <v>42522</v>
      </c>
      <c r="V98" s="10">
        <v>42522</v>
      </c>
      <c r="W98" s="10">
        <v>42855</v>
      </c>
      <c r="X98" s="7"/>
      <c r="Y98" s="66" t="s">
        <v>1196</v>
      </c>
      <c r="Z98" s="11" t="s">
        <v>275</v>
      </c>
      <c r="AA98" s="33">
        <v>6420090</v>
      </c>
    </row>
    <row r="99" spans="1:27" s="14" customFormat="1" ht="45">
      <c r="A99" s="11">
        <v>8</v>
      </c>
      <c r="B99" s="11" t="s">
        <v>1265</v>
      </c>
      <c r="C99" s="7" t="s">
        <v>133</v>
      </c>
      <c r="D99" s="33" t="s">
        <v>1198</v>
      </c>
      <c r="E99" s="94" t="s">
        <v>275</v>
      </c>
      <c r="F99" s="95" t="s">
        <v>2806</v>
      </c>
      <c r="G99" s="33">
        <v>860167</v>
      </c>
      <c r="H99" s="60" t="s">
        <v>1266</v>
      </c>
      <c r="I99" s="33">
        <v>201051101</v>
      </c>
      <c r="J99" s="32">
        <v>718</v>
      </c>
      <c r="K99" s="9">
        <v>718</v>
      </c>
      <c r="L99" s="33" t="s">
        <v>154</v>
      </c>
      <c r="M99" s="33" t="s">
        <v>1267</v>
      </c>
      <c r="N99" s="33" t="s">
        <v>276</v>
      </c>
      <c r="O99" s="7" t="s">
        <v>157</v>
      </c>
      <c r="P99" s="33" t="s">
        <v>225</v>
      </c>
      <c r="Q99" s="33" t="s">
        <v>226</v>
      </c>
      <c r="R99" s="33">
        <v>73.5</v>
      </c>
      <c r="S99" s="33">
        <v>46615106</v>
      </c>
      <c r="T99" s="33" t="s">
        <v>159</v>
      </c>
      <c r="U99" s="10">
        <v>42430</v>
      </c>
      <c r="V99" s="10">
        <v>42430</v>
      </c>
      <c r="W99" s="10">
        <v>42766</v>
      </c>
      <c r="X99" s="24"/>
      <c r="Y99" s="66" t="s">
        <v>1196</v>
      </c>
      <c r="Z99" s="11" t="s">
        <v>275</v>
      </c>
      <c r="AA99" s="33">
        <v>6420090</v>
      </c>
    </row>
    <row r="100" spans="1:27" s="14" customFormat="1" ht="45">
      <c r="A100" s="11">
        <v>8</v>
      </c>
      <c r="B100" s="11" t="s">
        <v>1268</v>
      </c>
      <c r="C100" s="7" t="s">
        <v>133</v>
      </c>
      <c r="D100" s="33" t="s">
        <v>1198</v>
      </c>
      <c r="E100" s="94" t="s">
        <v>275</v>
      </c>
      <c r="F100" s="95" t="s">
        <v>2806</v>
      </c>
      <c r="G100" s="33">
        <v>860168</v>
      </c>
      <c r="H100" s="60" t="s">
        <v>1269</v>
      </c>
      <c r="I100" s="33">
        <v>201051101</v>
      </c>
      <c r="J100" s="32">
        <v>778</v>
      </c>
      <c r="K100" s="9">
        <f>J100*1.18</f>
        <v>918.04</v>
      </c>
      <c r="L100" s="33" t="s">
        <v>154</v>
      </c>
      <c r="M100" s="33" t="s">
        <v>1270</v>
      </c>
      <c r="N100" s="33" t="s">
        <v>276</v>
      </c>
      <c r="O100" s="7" t="s">
        <v>157</v>
      </c>
      <c r="P100" s="33" t="s">
        <v>225</v>
      </c>
      <c r="Q100" s="33" t="s">
        <v>226</v>
      </c>
      <c r="R100" s="33">
        <v>124.2</v>
      </c>
      <c r="S100" s="33">
        <v>46621101</v>
      </c>
      <c r="T100" s="33" t="s">
        <v>159</v>
      </c>
      <c r="U100" s="10">
        <v>42675</v>
      </c>
      <c r="V100" s="10">
        <v>42675</v>
      </c>
      <c r="W100" s="10">
        <v>43008</v>
      </c>
      <c r="X100" s="7"/>
      <c r="Y100" s="66" t="s">
        <v>1196</v>
      </c>
      <c r="Z100" s="11" t="s">
        <v>275</v>
      </c>
      <c r="AA100" s="33">
        <v>6420090</v>
      </c>
    </row>
    <row r="101" spans="1:27" s="14" customFormat="1" ht="45">
      <c r="A101" s="11">
        <v>8</v>
      </c>
      <c r="B101" s="11" t="s">
        <v>1271</v>
      </c>
      <c r="C101" s="7" t="s">
        <v>133</v>
      </c>
      <c r="D101" s="33" t="s">
        <v>1198</v>
      </c>
      <c r="E101" s="94" t="s">
        <v>275</v>
      </c>
      <c r="F101" s="95" t="s">
        <v>2806</v>
      </c>
      <c r="G101" s="33">
        <v>860169</v>
      </c>
      <c r="H101" s="60" t="s">
        <v>1272</v>
      </c>
      <c r="I101" s="33">
        <v>201051101</v>
      </c>
      <c r="J101" s="32">
        <v>1009.9</v>
      </c>
      <c r="K101" s="32">
        <v>1009.9</v>
      </c>
      <c r="L101" s="33" t="s">
        <v>154</v>
      </c>
      <c r="M101" s="33" t="s">
        <v>1273</v>
      </c>
      <c r="N101" s="33" t="s">
        <v>276</v>
      </c>
      <c r="O101" s="7" t="s">
        <v>157</v>
      </c>
      <c r="P101" s="33" t="s">
        <v>225</v>
      </c>
      <c r="Q101" s="33" t="s">
        <v>226</v>
      </c>
      <c r="R101" s="33">
        <v>110.4</v>
      </c>
      <c r="S101" s="33">
        <v>45330000</v>
      </c>
      <c r="T101" s="33" t="s">
        <v>148</v>
      </c>
      <c r="U101" s="10">
        <v>42552</v>
      </c>
      <c r="V101" s="10">
        <v>42552</v>
      </c>
      <c r="W101" s="10">
        <v>42886</v>
      </c>
      <c r="X101" s="24"/>
      <c r="Y101" s="66" t="s">
        <v>1196</v>
      </c>
      <c r="Z101" s="11" t="s">
        <v>275</v>
      </c>
      <c r="AA101" s="33">
        <v>6420090</v>
      </c>
    </row>
    <row r="102" spans="1:27" s="14" customFormat="1" ht="45">
      <c r="A102" s="11">
        <v>8</v>
      </c>
      <c r="B102" s="11" t="s">
        <v>1274</v>
      </c>
      <c r="C102" s="7" t="s">
        <v>133</v>
      </c>
      <c r="D102" s="33" t="s">
        <v>1198</v>
      </c>
      <c r="E102" s="94" t="s">
        <v>275</v>
      </c>
      <c r="F102" s="95" t="s">
        <v>2806</v>
      </c>
      <c r="G102" s="33">
        <v>860163</v>
      </c>
      <c r="H102" s="60" t="s">
        <v>1291</v>
      </c>
      <c r="I102" s="33">
        <v>201051101</v>
      </c>
      <c r="J102" s="32">
        <v>989.85699999999997</v>
      </c>
      <c r="K102" s="9">
        <v>989.85699999999997</v>
      </c>
      <c r="L102" s="33" t="s">
        <v>154</v>
      </c>
      <c r="M102" s="33" t="s">
        <v>1275</v>
      </c>
      <c r="N102" s="33" t="s">
        <v>276</v>
      </c>
      <c r="O102" s="7" t="s">
        <v>157</v>
      </c>
      <c r="P102" s="33" t="s">
        <v>225</v>
      </c>
      <c r="Q102" s="33" t="s">
        <v>226</v>
      </c>
      <c r="R102" s="33">
        <v>75</v>
      </c>
      <c r="S102" s="33">
        <v>46775000</v>
      </c>
      <c r="T102" s="33" t="s">
        <v>159</v>
      </c>
      <c r="U102" s="10">
        <v>42461</v>
      </c>
      <c r="V102" s="10">
        <v>42461</v>
      </c>
      <c r="W102" s="10">
        <v>42794</v>
      </c>
      <c r="X102" s="24"/>
      <c r="Y102" s="66" t="s">
        <v>1196</v>
      </c>
      <c r="Z102" s="11" t="s">
        <v>275</v>
      </c>
      <c r="AA102" s="33">
        <v>6420090</v>
      </c>
    </row>
    <row r="103" spans="1:27" s="14" customFormat="1" ht="45">
      <c r="A103" s="11">
        <v>8</v>
      </c>
      <c r="B103" s="11" t="s">
        <v>1276</v>
      </c>
      <c r="C103" s="7" t="s">
        <v>133</v>
      </c>
      <c r="D103" s="33" t="s">
        <v>1198</v>
      </c>
      <c r="E103" s="94" t="s">
        <v>275</v>
      </c>
      <c r="F103" s="95" t="s">
        <v>2806</v>
      </c>
      <c r="G103" s="33">
        <v>860160</v>
      </c>
      <c r="H103" s="60" t="s">
        <v>1277</v>
      </c>
      <c r="I103" s="33">
        <v>201051101</v>
      </c>
      <c r="J103" s="32">
        <v>918.1</v>
      </c>
      <c r="K103" s="9">
        <v>918.1</v>
      </c>
      <c r="L103" s="33" t="s">
        <v>154</v>
      </c>
      <c r="M103" s="33" t="s">
        <v>1278</v>
      </c>
      <c r="N103" s="33" t="s">
        <v>276</v>
      </c>
      <c r="O103" s="7" t="s">
        <v>157</v>
      </c>
      <c r="P103" s="33" t="s">
        <v>225</v>
      </c>
      <c r="Q103" s="33" t="s">
        <v>226</v>
      </c>
      <c r="R103" s="33">
        <v>152.80000000000001</v>
      </c>
      <c r="S103" s="33">
        <v>46650151</v>
      </c>
      <c r="T103" s="33" t="s">
        <v>159</v>
      </c>
      <c r="U103" s="10">
        <v>42430</v>
      </c>
      <c r="V103" s="10">
        <v>42430</v>
      </c>
      <c r="W103" s="10">
        <v>42766</v>
      </c>
      <c r="X103" s="24"/>
      <c r="Y103" s="66" t="s">
        <v>1196</v>
      </c>
      <c r="Z103" s="11" t="s">
        <v>275</v>
      </c>
      <c r="AA103" s="33">
        <v>6420090</v>
      </c>
    </row>
    <row r="104" spans="1:27" s="14" customFormat="1" ht="45">
      <c r="A104" s="11">
        <v>8</v>
      </c>
      <c r="B104" s="11" t="s">
        <v>1279</v>
      </c>
      <c r="C104" s="7" t="s">
        <v>133</v>
      </c>
      <c r="D104" s="33" t="s">
        <v>1198</v>
      </c>
      <c r="E104" s="94" t="s">
        <v>275</v>
      </c>
      <c r="F104" s="95" t="s">
        <v>2806</v>
      </c>
      <c r="G104" s="33">
        <v>860172</v>
      </c>
      <c r="H104" s="60" t="s">
        <v>1280</v>
      </c>
      <c r="I104" s="33">
        <v>201051101</v>
      </c>
      <c r="J104" s="32">
        <v>141.19999999999999</v>
      </c>
      <c r="K104" s="9">
        <v>141.19999999999999</v>
      </c>
      <c r="L104" s="33" t="s">
        <v>154</v>
      </c>
      <c r="M104" s="33" t="s">
        <v>1281</v>
      </c>
      <c r="N104" s="33" t="s">
        <v>276</v>
      </c>
      <c r="O104" s="7" t="s">
        <v>157</v>
      </c>
      <c r="P104" s="33" t="s">
        <v>225</v>
      </c>
      <c r="Q104" s="33" t="s">
        <v>226</v>
      </c>
      <c r="R104" s="33">
        <v>40</v>
      </c>
      <c r="S104" s="33">
        <v>46654101</v>
      </c>
      <c r="T104" s="33" t="s">
        <v>148</v>
      </c>
      <c r="U104" s="10">
        <v>42705</v>
      </c>
      <c r="V104" s="10">
        <v>42705</v>
      </c>
      <c r="W104" s="10">
        <v>43039</v>
      </c>
      <c r="X104" s="24"/>
      <c r="Y104" s="66" t="s">
        <v>1196</v>
      </c>
      <c r="Z104" s="11" t="s">
        <v>275</v>
      </c>
      <c r="AA104" s="33">
        <v>6420090</v>
      </c>
    </row>
    <row r="105" spans="1:27" s="14" customFormat="1" ht="45">
      <c r="A105" s="11">
        <v>8</v>
      </c>
      <c r="B105" s="11" t="s">
        <v>1282</v>
      </c>
      <c r="C105" s="7" t="s">
        <v>133</v>
      </c>
      <c r="D105" s="33" t="s">
        <v>1198</v>
      </c>
      <c r="E105" s="94" t="s">
        <v>275</v>
      </c>
      <c r="F105" s="95" t="s">
        <v>2806</v>
      </c>
      <c r="G105" s="33">
        <v>860171</v>
      </c>
      <c r="H105" s="60" t="s">
        <v>1283</v>
      </c>
      <c r="I105" s="33">
        <v>201051101</v>
      </c>
      <c r="J105" s="32">
        <v>47465.3</v>
      </c>
      <c r="K105" s="9">
        <f>J105*1.18</f>
        <v>56009.054000000004</v>
      </c>
      <c r="L105" s="33" t="s">
        <v>154</v>
      </c>
      <c r="M105" s="33" t="s">
        <v>1284</v>
      </c>
      <c r="N105" s="33" t="s">
        <v>276</v>
      </c>
      <c r="O105" s="7" t="s">
        <v>157</v>
      </c>
      <c r="P105" s="33" t="s">
        <v>225</v>
      </c>
      <c r="Q105" s="33" t="s">
        <v>226</v>
      </c>
      <c r="R105" s="33">
        <v>1122.5</v>
      </c>
      <c r="S105" s="33">
        <v>45921000</v>
      </c>
      <c r="T105" s="33" t="s">
        <v>148</v>
      </c>
      <c r="U105" s="10">
        <v>42522</v>
      </c>
      <c r="V105" s="10">
        <v>42522</v>
      </c>
      <c r="W105" s="10">
        <v>43616</v>
      </c>
      <c r="X105" s="7"/>
      <c r="Y105" s="66" t="s">
        <v>1196</v>
      </c>
      <c r="Z105" s="11" t="s">
        <v>275</v>
      </c>
      <c r="AA105" s="33">
        <v>6420090</v>
      </c>
    </row>
    <row r="106" spans="1:27" s="14" customFormat="1" ht="45">
      <c r="A106" s="11">
        <v>8</v>
      </c>
      <c r="B106" s="11" t="s">
        <v>1285</v>
      </c>
      <c r="C106" s="7" t="s">
        <v>133</v>
      </c>
      <c r="D106" s="33" t="s">
        <v>1198</v>
      </c>
      <c r="E106" s="94" t="s">
        <v>275</v>
      </c>
      <c r="F106" s="95" t="s">
        <v>2806</v>
      </c>
      <c r="G106" s="33">
        <v>860155</v>
      </c>
      <c r="H106" s="60" t="s">
        <v>1286</v>
      </c>
      <c r="I106" s="33">
        <v>201051101</v>
      </c>
      <c r="J106" s="32">
        <v>6304</v>
      </c>
      <c r="K106" s="9">
        <f>J106*1.18</f>
        <v>7438.7199999999993</v>
      </c>
      <c r="L106" s="33" t="s">
        <v>154</v>
      </c>
      <c r="M106" s="33" t="s">
        <v>1287</v>
      </c>
      <c r="N106" s="33" t="s">
        <v>276</v>
      </c>
      <c r="O106" s="7" t="s">
        <v>157</v>
      </c>
      <c r="P106" s="33" t="s">
        <v>225</v>
      </c>
      <c r="Q106" s="33" t="s">
        <v>226</v>
      </c>
      <c r="R106" s="33">
        <v>601.6</v>
      </c>
      <c r="S106" s="33">
        <v>45346000</v>
      </c>
      <c r="T106" s="33" t="s">
        <v>148</v>
      </c>
      <c r="U106" s="10">
        <v>42522</v>
      </c>
      <c r="V106" s="10">
        <v>42522</v>
      </c>
      <c r="W106" s="10">
        <v>42855</v>
      </c>
      <c r="X106" s="7"/>
      <c r="Y106" s="66" t="s">
        <v>1196</v>
      </c>
      <c r="Z106" s="11" t="s">
        <v>275</v>
      </c>
      <c r="AA106" s="33">
        <v>6420090</v>
      </c>
    </row>
    <row r="107" spans="1:27" s="14" customFormat="1" ht="45">
      <c r="A107" s="11">
        <v>8</v>
      </c>
      <c r="B107" s="11" t="s">
        <v>1288</v>
      </c>
      <c r="C107" s="7" t="s">
        <v>133</v>
      </c>
      <c r="D107" s="33" t="s">
        <v>1198</v>
      </c>
      <c r="E107" s="94" t="s">
        <v>275</v>
      </c>
      <c r="F107" s="95" t="s">
        <v>2806</v>
      </c>
      <c r="G107" s="33">
        <v>860143</v>
      </c>
      <c r="H107" s="60" t="s">
        <v>1289</v>
      </c>
      <c r="I107" s="33">
        <v>201051101</v>
      </c>
      <c r="J107" s="32">
        <v>560.70000000000005</v>
      </c>
      <c r="K107" s="9">
        <v>560.70000000000005</v>
      </c>
      <c r="L107" s="33" t="s">
        <v>154</v>
      </c>
      <c r="M107" s="33" t="s">
        <v>1290</v>
      </c>
      <c r="N107" s="33" t="s">
        <v>276</v>
      </c>
      <c r="O107" s="7" t="s">
        <v>157</v>
      </c>
      <c r="P107" s="33" t="s">
        <v>225</v>
      </c>
      <c r="Q107" s="33" t="s">
        <v>226</v>
      </c>
      <c r="R107" s="33">
        <v>78.099999999999994</v>
      </c>
      <c r="S107" s="33">
        <v>46612101</v>
      </c>
      <c r="T107" s="33" t="s">
        <v>159</v>
      </c>
      <c r="U107" s="10">
        <v>42491</v>
      </c>
      <c r="V107" s="10">
        <v>42491</v>
      </c>
      <c r="W107" s="10">
        <v>42825</v>
      </c>
      <c r="X107" s="24"/>
      <c r="Y107" s="66" t="s">
        <v>1196</v>
      </c>
      <c r="Z107" s="11" t="s">
        <v>275</v>
      </c>
      <c r="AA107" s="33">
        <v>6420090</v>
      </c>
    </row>
    <row r="108" spans="1:27" s="14" customFormat="1" ht="45">
      <c r="A108" s="11">
        <v>8</v>
      </c>
      <c r="B108" s="11" t="s">
        <v>1292</v>
      </c>
      <c r="C108" s="7" t="s">
        <v>133</v>
      </c>
      <c r="D108" s="33" t="s">
        <v>1198</v>
      </c>
      <c r="E108" s="94" t="s">
        <v>275</v>
      </c>
      <c r="F108" s="95" t="s">
        <v>2806</v>
      </c>
      <c r="G108" s="33">
        <v>860149</v>
      </c>
      <c r="H108" s="60" t="s">
        <v>1293</v>
      </c>
      <c r="I108" s="33">
        <v>201051101</v>
      </c>
      <c r="J108" s="32">
        <v>159.1</v>
      </c>
      <c r="K108" s="9">
        <v>159.1</v>
      </c>
      <c r="L108" s="33" t="s">
        <v>154</v>
      </c>
      <c r="M108" s="33" t="s">
        <v>1294</v>
      </c>
      <c r="N108" s="33" t="s">
        <v>276</v>
      </c>
      <c r="O108" s="7" t="s">
        <v>157</v>
      </c>
      <c r="P108" s="33" t="s">
        <v>225</v>
      </c>
      <c r="Q108" s="33" t="s">
        <v>226</v>
      </c>
      <c r="R108" s="33">
        <v>33.799999999999997</v>
      </c>
      <c r="S108" s="33">
        <v>46642101</v>
      </c>
      <c r="T108" s="33" t="s">
        <v>159</v>
      </c>
      <c r="U108" s="10">
        <v>42614</v>
      </c>
      <c r="V108" s="10">
        <v>42614</v>
      </c>
      <c r="W108" s="10">
        <v>42947</v>
      </c>
      <c r="X108" s="24"/>
      <c r="Y108" s="66" t="s">
        <v>1196</v>
      </c>
      <c r="Z108" s="11" t="s">
        <v>275</v>
      </c>
      <c r="AA108" s="33">
        <v>6420090</v>
      </c>
    </row>
    <row r="109" spans="1:27" s="14" customFormat="1" ht="45">
      <c r="A109" s="11">
        <v>8</v>
      </c>
      <c r="B109" s="11" t="s">
        <v>1295</v>
      </c>
      <c r="C109" s="7" t="s">
        <v>133</v>
      </c>
      <c r="D109" s="33" t="s">
        <v>1198</v>
      </c>
      <c r="E109" s="94" t="s">
        <v>275</v>
      </c>
      <c r="F109" s="95" t="s">
        <v>2806</v>
      </c>
      <c r="G109" s="33">
        <v>860170</v>
      </c>
      <c r="H109" s="60" t="s">
        <v>1296</v>
      </c>
      <c r="I109" s="33">
        <v>201051101</v>
      </c>
      <c r="J109" s="32">
        <v>294.3</v>
      </c>
      <c r="K109" s="9">
        <v>294.3</v>
      </c>
      <c r="L109" s="33" t="s">
        <v>154</v>
      </c>
      <c r="M109" s="33" t="s">
        <v>1297</v>
      </c>
      <c r="N109" s="33" t="s">
        <v>276</v>
      </c>
      <c r="O109" s="7" t="s">
        <v>157</v>
      </c>
      <c r="P109" s="33" t="s">
        <v>225</v>
      </c>
      <c r="Q109" s="33" t="s">
        <v>226</v>
      </c>
      <c r="R109" s="33">
        <v>40</v>
      </c>
      <c r="S109" s="33">
        <v>46654101</v>
      </c>
      <c r="T109" s="33" t="s">
        <v>159</v>
      </c>
      <c r="U109" s="10">
        <v>42534</v>
      </c>
      <c r="V109" s="10">
        <v>42534</v>
      </c>
      <c r="W109" s="10">
        <v>42867</v>
      </c>
      <c r="X109" s="24"/>
      <c r="Y109" s="66" t="s">
        <v>1196</v>
      </c>
      <c r="Z109" s="11" t="s">
        <v>275</v>
      </c>
      <c r="AA109" s="33">
        <v>6420090</v>
      </c>
    </row>
    <row r="110" spans="1:27" s="14" customFormat="1" ht="45">
      <c r="A110" s="11">
        <v>8</v>
      </c>
      <c r="B110" s="11" t="s">
        <v>1298</v>
      </c>
      <c r="C110" s="7" t="s">
        <v>133</v>
      </c>
      <c r="D110" s="33" t="s">
        <v>1198</v>
      </c>
      <c r="E110" s="94" t="s">
        <v>1299</v>
      </c>
      <c r="F110" s="95" t="s">
        <v>2782</v>
      </c>
      <c r="G110" s="33">
        <v>860176</v>
      </c>
      <c r="H110" s="60" t="s">
        <v>1300</v>
      </c>
      <c r="I110" s="33">
        <v>201020204</v>
      </c>
      <c r="J110" s="32">
        <v>2659.3</v>
      </c>
      <c r="K110" s="32">
        <v>2659.3</v>
      </c>
      <c r="L110" s="33" t="s">
        <v>154</v>
      </c>
      <c r="M110" s="33" t="s">
        <v>1301</v>
      </c>
      <c r="N110" s="33" t="s">
        <v>254</v>
      </c>
      <c r="O110" s="7" t="s">
        <v>157</v>
      </c>
      <c r="P110" s="33">
        <v>796</v>
      </c>
      <c r="Q110" s="33" t="s">
        <v>231</v>
      </c>
      <c r="R110" s="33">
        <v>85</v>
      </c>
      <c r="S110" s="33">
        <v>45</v>
      </c>
      <c r="T110" s="33" t="s">
        <v>148</v>
      </c>
      <c r="U110" s="10">
        <v>42370</v>
      </c>
      <c r="V110" s="10">
        <v>42370</v>
      </c>
      <c r="W110" s="10">
        <v>42766</v>
      </c>
      <c r="X110" s="24"/>
      <c r="Y110" s="66" t="s">
        <v>1196</v>
      </c>
      <c r="Z110" s="11" t="s">
        <v>1299</v>
      </c>
      <c r="AA110" s="33">
        <v>4010412</v>
      </c>
    </row>
    <row r="111" spans="1:27" s="14" customFormat="1" ht="78.75">
      <c r="A111" s="11">
        <v>8</v>
      </c>
      <c r="B111" s="11" t="s">
        <v>1397</v>
      </c>
      <c r="C111" s="7" t="s">
        <v>133</v>
      </c>
      <c r="D111" s="33" t="s">
        <v>1398</v>
      </c>
      <c r="E111" s="94" t="s">
        <v>340</v>
      </c>
      <c r="F111" s="95" t="s">
        <v>2840</v>
      </c>
      <c r="G111" s="33">
        <v>628727</v>
      </c>
      <c r="H111" s="60" t="s">
        <v>1399</v>
      </c>
      <c r="I111" s="33">
        <v>20105010202</v>
      </c>
      <c r="J111" s="32">
        <v>1464</v>
      </c>
      <c r="K111" s="9">
        <f t="shared" ref="K111:K128" si="6">J111*1.18</f>
        <v>1727.52</v>
      </c>
      <c r="L111" s="33" t="s">
        <v>154</v>
      </c>
      <c r="M111" s="33" t="s">
        <v>1400</v>
      </c>
      <c r="N111" s="33" t="s">
        <v>1399</v>
      </c>
      <c r="O111" s="7" t="s">
        <v>376</v>
      </c>
      <c r="P111" s="33">
        <v>796</v>
      </c>
      <c r="Q111" s="33" t="s">
        <v>231</v>
      </c>
      <c r="R111" s="33">
        <v>1</v>
      </c>
      <c r="S111" s="33">
        <v>45</v>
      </c>
      <c r="T111" s="33" t="s">
        <v>148</v>
      </c>
      <c r="U111" s="10">
        <v>42370</v>
      </c>
      <c r="V111" s="10">
        <v>42370</v>
      </c>
      <c r="W111" s="10">
        <v>42735</v>
      </c>
      <c r="X111" s="7"/>
      <c r="Y111" s="66" t="s">
        <v>1401</v>
      </c>
      <c r="Z111" s="11" t="s">
        <v>340</v>
      </c>
      <c r="AA111" s="33">
        <v>6420000</v>
      </c>
    </row>
    <row r="112" spans="1:27" s="14" customFormat="1" ht="45">
      <c r="A112" s="11">
        <v>8</v>
      </c>
      <c r="B112" s="11" t="s">
        <v>1402</v>
      </c>
      <c r="C112" s="7" t="s">
        <v>133</v>
      </c>
      <c r="D112" s="33" t="s">
        <v>1398</v>
      </c>
      <c r="E112" s="94" t="s">
        <v>340</v>
      </c>
      <c r="F112" s="95" t="s">
        <v>2840</v>
      </c>
      <c r="G112" s="33">
        <v>628728</v>
      </c>
      <c r="H112" s="60" t="s">
        <v>1403</v>
      </c>
      <c r="I112" s="33">
        <v>20105010202</v>
      </c>
      <c r="J112" s="32">
        <v>459.6</v>
      </c>
      <c r="K112" s="9">
        <f t="shared" si="6"/>
        <v>542.32799999999997</v>
      </c>
      <c r="L112" s="33" t="s">
        <v>154</v>
      </c>
      <c r="M112" s="33" t="s">
        <v>1404</v>
      </c>
      <c r="N112" s="33" t="s">
        <v>1405</v>
      </c>
      <c r="O112" s="7" t="s">
        <v>157</v>
      </c>
      <c r="P112" s="33">
        <v>796</v>
      </c>
      <c r="Q112" s="33" t="s">
        <v>231</v>
      </c>
      <c r="R112" s="33">
        <v>1</v>
      </c>
      <c r="S112" s="33">
        <v>45</v>
      </c>
      <c r="T112" s="33" t="s">
        <v>148</v>
      </c>
      <c r="U112" s="10">
        <v>42370</v>
      </c>
      <c r="V112" s="10">
        <v>42370</v>
      </c>
      <c r="W112" s="10">
        <v>42735</v>
      </c>
      <c r="X112" s="7"/>
      <c r="Y112" s="66" t="s">
        <v>1401</v>
      </c>
      <c r="Z112" s="11" t="s">
        <v>340</v>
      </c>
      <c r="AA112" s="33">
        <v>6420000</v>
      </c>
    </row>
    <row r="113" spans="1:27" s="14" customFormat="1" ht="45">
      <c r="A113" s="11">
        <v>8</v>
      </c>
      <c r="B113" s="11" t="s">
        <v>1406</v>
      </c>
      <c r="C113" s="7" t="s">
        <v>133</v>
      </c>
      <c r="D113" s="33" t="s">
        <v>1398</v>
      </c>
      <c r="E113" s="94" t="s">
        <v>340</v>
      </c>
      <c r="F113" s="95" t="s">
        <v>2840</v>
      </c>
      <c r="G113" s="33">
        <v>628729</v>
      </c>
      <c r="H113" s="60" t="s">
        <v>1407</v>
      </c>
      <c r="I113" s="33">
        <v>20105010202</v>
      </c>
      <c r="J113" s="32">
        <v>691.2</v>
      </c>
      <c r="K113" s="9">
        <f t="shared" si="6"/>
        <v>815.61599999999999</v>
      </c>
      <c r="L113" s="33" t="s">
        <v>154</v>
      </c>
      <c r="M113" s="33" t="s">
        <v>1408</v>
      </c>
      <c r="N113" s="33" t="s">
        <v>1407</v>
      </c>
      <c r="O113" s="7" t="s">
        <v>376</v>
      </c>
      <c r="P113" s="33" t="s">
        <v>233</v>
      </c>
      <c r="Q113" s="33" t="s">
        <v>234</v>
      </c>
      <c r="R113" s="33">
        <v>300</v>
      </c>
      <c r="S113" s="33">
        <v>45</v>
      </c>
      <c r="T113" s="33" t="s">
        <v>148</v>
      </c>
      <c r="U113" s="10">
        <v>42370</v>
      </c>
      <c r="V113" s="10">
        <v>42370</v>
      </c>
      <c r="W113" s="10">
        <v>42735</v>
      </c>
      <c r="X113" s="7"/>
      <c r="Y113" s="66" t="s">
        <v>1401</v>
      </c>
      <c r="Z113" s="11" t="s">
        <v>340</v>
      </c>
      <c r="AA113" s="33">
        <v>6420000</v>
      </c>
    </row>
    <row r="114" spans="1:27" s="14" customFormat="1" ht="101.25">
      <c r="A114" s="11">
        <v>8</v>
      </c>
      <c r="B114" s="11" t="s">
        <v>1409</v>
      </c>
      <c r="C114" s="7" t="s">
        <v>133</v>
      </c>
      <c r="D114" s="33" t="s">
        <v>1398</v>
      </c>
      <c r="E114" s="94" t="s">
        <v>340</v>
      </c>
      <c r="F114" s="95" t="s">
        <v>2840</v>
      </c>
      <c r="G114" s="33">
        <v>628730</v>
      </c>
      <c r="H114" s="60" t="s">
        <v>1410</v>
      </c>
      <c r="I114" s="33">
        <v>20105010202</v>
      </c>
      <c r="J114" s="32">
        <v>1617.6</v>
      </c>
      <c r="K114" s="9">
        <f t="shared" si="6"/>
        <v>1908.7679999999998</v>
      </c>
      <c r="L114" s="33" t="s">
        <v>154</v>
      </c>
      <c r="M114" s="33" t="s">
        <v>374</v>
      </c>
      <c r="N114" s="33" t="s">
        <v>1411</v>
      </c>
      <c r="O114" s="7" t="s">
        <v>376</v>
      </c>
      <c r="P114" s="33">
        <v>796</v>
      </c>
      <c r="Q114" s="33" t="s">
        <v>231</v>
      </c>
      <c r="R114" s="33">
        <v>20</v>
      </c>
      <c r="S114" s="33" t="s">
        <v>1156</v>
      </c>
      <c r="T114" s="33" t="s">
        <v>1195</v>
      </c>
      <c r="U114" s="10">
        <v>42370</v>
      </c>
      <c r="V114" s="10">
        <v>42370</v>
      </c>
      <c r="W114" s="10">
        <v>42735</v>
      </c>
      <c r="X114" s="7"/>
      <c r="Y114" s="66" t="s">
        <v>1401</v>
      </c>
      <c r="Z114" s="11" t="s">
        <v>340</v>
      </c>
      <c r="AA114" s="33">
        <v>6420000</v>
      </c>
    </row>
    <row r="115" spans="1:27" s="14" customFormat="1" ht="45">
      <c r="A115" s="11">
        <v>8</v>
      </c>
      <c r="B115" s="11" t="s">
        <v>1412</v>
      </c>
      <c r="C115" s="7" t="s">
        <v>133</v>
      </c>
      <c r="D115" s="33" t="s">
        <v>1413</v>
      </c>
      <c r="E115" s="94" t="s">
        <v>340</v>
      </c>
      <c r="F115" s="95" t="s">
        <v>2840</v>
      </c>
      <c r="G115" s="33">
        <v>641645</v>
      </c>
      <c r="H115" s="60" t="s">
        <v>1414</v>
      </c>
      <c r="I115" s="33" t="s">
        <v>246</v>
      </c>
      <c r="J115" s="32">
        <v>31678.400000000001</v>
      </c>
      <c r="K115" s="9">
        <f t="shared" si="6"/>
        <v>37380.512000000002</v>
      </c>
      <c r="L115" s="33" t="s">
        <v>154</v>
      </c>
      <c r="M115" s="33" t="s">
        <v>279</v>
      </c>
      <c r="N115" s="33" t="s">
        <v>1414</v>
      </c>
      <c r="O115" s="7" t="s">
        <v>376</v>
      </c>
      <c r="P115" s="33" t="s">
        <v>233</v>
      </c>
      <c r="Q115" s="33" t="s">
        <v>234</v>
      </c>
      <c r="R115" s="33">
        <v>7800</v>
      </c>
      <c r="S115" s="33" t="s">
        <v>1415</v>
      </c>
      <c r="T115" s="33" t="s">
        <v>148</v>
      </c>
      <c r="U115" s="10">
        <v>42370</v>
      </c>
      <c r="V115" s="10">
        <v>42370</v>
      </c>
      <c r="W115" s="10">
        <v>42735</v>
      </c>
      <c r="X115" s="7"/>
      <c r="Y115" s="66" t="s">
        <v>1401</v>
      </c>
      <c r="Z115" s="11" t="s">
        <v>340</v>
      </c>
      <c r="AA115" s="33">
        <v>6420000</v>
      </c>
    </row>
    <row r="116" spans="1:27" s="14" customFormat="1" ht="56.25">
      <c r="A116" s="11">
        <v>8</v>
      </c>
      <c r="B116" s="11" t="s">
        <v>1416</v>
      </c>
      <c r="C116" s="7" t="s">
        <v>133</v>
      </c>
      <c r="D116" s="33" t="s">
        <v>1413</v>
      </c>
      <c r="E116" s="94" t="s">
        <v>340</v>
      </c>
      <c r="F116" s="95" t="s">
        <v>2840</v>
      </c>
      <c r="G116" s="33">
        <v>641640</v>
      </c>
      <c r="H116" s="60" t="s">
        <v>1417</v>
      </c>
      <c r="I116" s="33" t="s">
        <v>246</v>
      </c>
      <c r="J116" s="32">
        <v>4788</v>
      </c>
      <c r="K116" s="9">
        <f t="shared" si="6"/>
        <v>5649.84</v>
      </c>
      <c r="L116" s="33" t="s">
        <v>154</v>
      </c>
      <c r="M116" s="33" t="s">
        <v>470</v>
      </c>
      <c r="N116" s="33" t="s">
        <v>1418</v>
      </c>
      <c r="O116" s="7" t="s">
        <v>376</v>
      </c>
      <c r="P116" s="33" t="s">
        <v>233</v>
      </c>
      <c r="Q116" s="33" t="s">
        <v>234</v>
      </c>
      <c r="R116" s="33">
        <v>9800</v>
      </c>
      <c r="S116" s="33" t="s">
        <v>1415</v>
      </c>
      <c r="T116" s="33" t="s">
        <v>148</v>
      </c>
      <c r="U116" s="10">
        <v>42370</v>
      </c>
      <c r="V116" s="10">
        <v>42370</v>
      </c>
      <c r="W116" s="10">
        <v>42735</v>
      </c>
      <c r="X116" s="7"/>
      <c r="Y116" s="66" t="s">
        <v>1401</v>
      </c>
      <c r="Z116" s="11" t="s">
        <v>340</v>
      </c>
      <c r="AA116" s="33">
        <v>6420000</v>
      </c>
    </row>
    <row r="117" spans="1:27" s="14" customFormat="1" ht="45">
      <c r="A117" s="11">
        <v>8</v>
      </c>
      <c r="B117" s="11" t="s">
        <v>1419</v>
      </c>
      <c r="C117" s="7" t="s">
        <v>133</v>
      </c>
      <c r="D117" s="33" t="s">
        <v>1413</v>
      </c>
      <c r="E117" s="94" t="s">
        <v>340</v>
      </c>
      <c r="F117" s="95" t="s">
        <v>2840</v>
      </c>
      <c r="G117" s="33">
        <v>641642</v>
      </c>
      <c r="H117" s="60" t="s">
        <v>1420</v>
      </c>
      <c r="I117" s="33" t="s">
        <v>246</v>
      </c>
      <c r="J117" s="32">
        <v>90816</v>
      </c>
      <c r="K117" s="9">
        <f t="shared" si="6"/>
        <v>107162.87999999999</v>
      </c>
      <c r="L117" s="33" t="s">
        <v>154</v>
      </c>
      <c r="M117" s="33" t="s">
        <v>1421</v>
      </c>
      <c r="N117" s="33" t="s">
        <v>1420</v>
      </c>
      <c r="O117" s="7" t="s">
        <v>376</v>
      </c>
      <c r="P117" s="33" t="s">
        <v>233</v>
      </c>
      <c r="Q117" s="33" t="s">
        <v>234</v>
      </c>
      <c r="R117" s="33">
        <v>56000</v>
      </c>
      <c r="S117" s="33" t="s">
        <v>1415</v>
      </c>
      <c r="T117" s="33" t="s">
        <v>148</v>
      </c>
      <c r="U117" s="10">
        <v>42370</v>
      </c>
      <c r="V117" s="10">
        <v>42370</v>
      </c>
      <c r="W117" s="10">
        <v>42735</v>
      </c>
      <c r="X117" s="7"/>
      <c r="Y117" s="66" t="s">
        <v>1401</v>
      </c>
      <c r="Z117" s="11" t="s">
        <v>340</v>
      </c>
      <c r="AA117" s="33">
        <v>6420000</v>
      </c>
    </row>
    <row r="118" spans="1:27" s="14" customFormat="1" ht="45">
      <c r="A118" s="11">
        <v>8</v>
      </c>
      <c r="B118" s="11" t="s">
        <v>1422</v>
      </c>
      <c r="C118" s="7" t="s">
        <v>133</v>
      </c>
      <c r="D118" s="33" t="s">
        <v>1413</v>
      </c>
      <c r="E118" s="94" t="s">
        <v>340</v>
      </c>
      <c r="F118" s="95" t="s">
        <v>2779</v>
      </c>
      <c r="G118" s="33">
        <v>641643</v>
      </c>
      <c r="H118" s="60" t="s">
        <v>1423</v>
      </c>
      <c r="I118" s="33" t="s">
        <v>246</v>
      </c>
      <c r="J118" s="32">
        <v>427</v>
      </c>
      <c r="K118" s="9">
        <f t="shared" si="6"/>
        <v>503.85999999999996</v>
      </c>
      <c r="L118" s="33" t="s">
        <v>154</v>
      </c>
      <c r="M118" s="33" t="s">
        <v>1421</v>
      </c>
      <c r="N118" s="33" t="s">
        <v>1424</v>
      </c>
      <c r="O118" s="7" t="s">
        <v>376</v>
      </c>
      <c r="P118" s="33">
        <v>796</v>
      </c>
      <c r="Q118" s="33" t="s">
        <v>231</v>
      </c>
      <c r="R118" s="33">
        <v>83</v>
      </c>
      <c r="S118" s="33" t="s">
        <v>1415</v>
      </c>
      <c r="T118" s="33" t="s">
        <v>148</v>
      </c>
      <c r="U118" s="10">
        <v>42370</v>
      </c>
      <c r="V118" s="10">
        <v>42370</v>
      </c>
      <c r="W118" s="10">
        <v>42735</v>
      </c>
      <c r="X118" s="7"/>
      <c r="Y118" s="66" t="s">
        <v>1401</v>
      </c>
      <c r="Z118" s="11" t="s">
        <v>340</v>
      </c>
      <c r="AA118" s="33">
        <v>6420020</v>
      </c>
    </row>
    <row r="119" spans="1:27" s="14" customFormat="1" ht="45">
      <c r="A119" s="11">
        <v>8</v>
      </c>
      <c r="B119" s="11" t="s">
        <v>1425</v>
      </c>
      <c r="C119" s="7" t="s">
        <v>133</v>
      </c>
      <c r="D119" s="33" t="s">
        <v>1413</v>
      </c>
      <c r="E119" s="94" t="s">
        <v>340</v>
      </c>
      <c r="F119" s="95" t="s">
        <v>2779</v>
      </c>
      <c r="G119" s="33">
        <v>641659</v>
      </c>
      <c r="H119" s="60" t="s">
        <v>1423</v>
      </c>
      <c r="I119" s="33" t="s">
        <v>246</v>
      </c>
      <c r="J119" s="32">
        <v>478</v>
      </c>
      <c r="K119" s="9">
        <f t="shared" si="6"/>
        <v>564.04</v>
      </c>
      <c r="L119" s="33" t="s">
        <v>154</v>
      </c>
      <c r="M119" s="33" t="s">
        <v>1421</v>
      </c>
      <c r="N119" s="33" t="s">
        <v>1426</v>
      </c>
      <c r="O119" s="7" t="s">
        <v>376</v>
      </c>
      <c r="P119" s="33">
        <v>796</v>
      </c>
      <c r="Q119" s="33" t="s">
        <v>231</v>
      </c>
      <c r="R119" s="33">
        <v>100</v>
      </c>
      <c r="S119" s="33" t="s">
        <v>1415</v>
      </c>
      <c r="T119" s="33" t="s">
        <v>148</v>
      </c>
      <c r="U119" s="10">
        <v>42370</v>
      </c>
      <c r="V119" s="10">
        <v>42370</v>
      </c>
      <c r="W119" s="10">
        <v>42735</v>
      </c>
      <c r="X119" s="7"/>
      <c r="Y119" s="66" t="s">
        <v>1401</v>
      </c>
      <c r="Z119" s="11" t="s">
        <v>340</v>
      </c>
      <c r="AA119" s="33">
        <v>6420020</v>
      </c>
    </row>
    <row r="120" spans="1:27" s="14" customFormat="1" ht="56.25">
      <c r="A120" s="11">
        <v>8</v>
      </c>
      <c r="B120" s="11" t="s">
        <v>1427</v>
      </c>
      <c r="C120" s="7" t="s">
        <v>133</v>
      </c>
      <c r="D120" s="33" t="s">
        <v>1413</v>
      </c>
      <c r="E120" s="94" t="s">
        <v>340</v>
      </c>
      <c r="F120" s="95" t="s">
        <v>2840</v>
      </c>
      <c r="G120" s="33">
        <v>641641</v>
      </c>
      <c r="H120" s="60" t="s">
        <v>1428</v>
      </c>
      <c r="I120" s="33">
        <v>20105010201</v>
      </c>
      <c r="J120" s="32">
        <v>732</v>
      </c>
      <c r="K120" s="9">
        <f t="shared" si="6"/>
        <v>863.76</v>
      </c>
      <c r="L120" s="33" t="s">
        <v>154</v>
      </c>
      <c r="M120" s="33" t="s">
        <v>374</v>
      </c>
      <c r="N120" s="33" t="s">
        <v>1428</v>
      </c>
      <c r="O120" s="7" t="s">
        <v>376</v>
      </c>
      <c r="P120" s="33">
        <v>796</v>
      </c>
      <c r="Q120" s="33" t="s">
        <v>231</v>
      </c>
      <c r="R120" s="33">
        <v>45</v>
      </c>
      <c r="S120" s="33">
        <v>45</v>
      </c>
      <c r="T120" s="33" t="s">
        <v>148</v>
      </c>
      <c r="U120" s="10">
        <v>42370</v>
      </c>
      <c r="V120" s="10">
        <v>42370</v>
      </c>
      <c r="W120" s="10">
        <v>42735</v>
      </c>
      <c r="X120" s="7"/>
      <c r="Y120" s="66" t="s">
        <v>1401</v>
      </c>
      <c r="Z120" s="11" t="s">
        <v>340</v>
      </c>
      <c r="AA120" s="33">
        <v>6420000</v>
      </c>
    </row>
    <row r="121" spans="1:27" s="14" customFormat="1" ht="45">
      <c r="A121" s="11">
        <v>8</v>
      </c>
      <c r="B121" s="11" t="s">
        <v>1429</v>
      </c>
      <c r="C121" s="7" t="s">
        <v>133</v>
      </c>
      <c r="D121" s="33" t="s">
        <v>1413</v>
      </c>
      <c r="E121" s="94" t="s">
        <v>340</v>
      </c>
      <c r="F121" s="95" t="s">
        <v>2840</v>
      </c>
      <c r="G121" s="33">
        <v>641660</v>
      </c>
      <c r="H121" s="60" t="s">
        <v>1630</v>
      </c>
      <c r="I121" s="33">
        <v>20105010201</v>
      </c>
      <c r="J121" s="32">
        <v>722</v>
      </c>
      <c r="K121" s="9">
        <f t="shared" si="6"/>
        <v>851.95999999999992</v>
      </c>
      <c r="L121" s="33" t="s">
        <v>154</v>
      </c>
      <c r="M121" s="33" t="s">
        <v>374</v>
      </c>
      <c r="N121" s="33" t="s">
        <v>1430</v>
      </c>
      <c r="O121" s="7" t="s">
        <v>376</v>
      </c>
      <c r="P121" s="33" t="s">
        <v>233</v>
      </c>
      <c r="Q121" s="33" t="s">
        <v>234</v>
      </c>
      <c r="R121" s="33">
        <v>45</v>
      </c>
      <c r="S121" s="33">
        <v>45</v>
      </c>
      <c r="T121" s="33" t="s">
        <v>148</v>
      </c>
      <c r="U121" s="10">
        <v>42370</v>
      </c>
      <c r="V121" s="10">
        <v>42370</v>
      </c>
      <c r="W121" s="10">
        <v>42735</v>
      </c>
      <c r="X121" s="7"/>
      <c r="Y121" s="66" t="s">
        <v>1401</v>
      </c>
      <c r="Z121" s="11" t="s">
        <v>340</v>
      </c>
      <c r="AA121" s="33">
        <v>6420000</v>
      </c>
    </row>
    <row r="122" spans="1:27" s="14" customFormat="1" ht="67.5">
      <c r="A122" s="11">
        <v>8</v>
      </c>
      <c r="B122" s="11" t="s">
        <v>842</v>
      </c>
      <c r="C122" s="7" t="s">
        <v>133</v>
      </c>
      <c r="D122" s="33" t="s">
        <v>1431</v>
      </c>
      <c r="E122" s="94" t="s">
        <v>1432</v>
      </c>
      <c r="F122" s="95" t="s">
        <v>2840</v>
      </c>
      <c r="G122" s="33">
        <v>844816</v>
      </c>
      <c r="H122" s="60" t="s">
        <v>843</v>
      </c>
      <c r="I122" s="33" t="s">
        <v>229</v>
      </c>
      <c r="J122" s="32">
        <v>1003.2</v>
      </c>
      <c r="K122" s="9">
        <f t="shared" si="6"/>
        <v>1183.7760000000001</v>
      </c>
      <c r="L122" s="33" t="s">
        <v>154</v>
      </c>
      <c r="M122" s="33" t="s">
        <v>1421</v>
      </c>
      <c r="N122" s="33" t="s">
        <v>1433</v>
      </c>
      <c r="O122" s="7" t="s">
        <v>376</v>
      </c>
      <c r="P122" s="33" t="s">
        <v>233</v>
      </c>
      <c r="Q122" s="33" t="s">
        <v>234</v>
      </c>
      <c r="R122" s="33">
        <v>14700</v>
      </c>
      <c r="S122" s="33">
        <v>46</v>
      </c>
      <c r="T122" s="33" t="s">
        <v>1434</v>
      </c>
      <c r="U122" s="10">
        <v>42370</v>
      </c>
      <c r="V122" s="10">
        <v>42370</v>
      </c>
      <c r="W122" s="10">
        <v>42735</v>
      </c>
      <c r="X122" s="7"/>
      <c r="Y122" s="66" t="s">
        <v>1401</v>
      </c>
      <c r="Z122" s="11" t="s">
        <v>1432</v>
      </c>
      <c r="AA122" s="33">
        <v>6420000</v>
      </c>
    </row>
    <row r="123" spans="1:27" s="14" customFormat="1" ht="45">
      <c r="A123" s="11">
        <v>8</v>
      </c>
      <c r="B123" s="11" t="s">
        <v>847</v>
      </c>
      <c r="C123" s="7" t="s">
        <v>133</v>
      </c>
      <c r="D123" s="33" t="s">
        <v>1431</v>
      </c>
      <c r="E123" s="94" t="s">
        <v>1432</v>
      </c>
      <c r="F123" s="95" t="s">
        <v>2840</v>
      </c>
      <c r="G123" s="33">
        <v>844818</v>
      </c>
      <c r="H123" s="60" t="s">
        <v>848</v>
      </c>
      <c r="I123" s="33" t="s">
        <v>229</v>
      </c>
      <c r="J123" s="9">
        <v>1986.87</v>
      </c>
      <c r="K123" s="9">
        <f t="shared" si="6"/>
        <v>2344.5065999999997</v>
      </c>
      <c r="L123" s="33" t="s">
        <v>154</v>
      </c>
      <c r="M123" s="33" t="s">
        <v>374</v>
      </c>
      <c r="N123" s="33" t="s">
        <v>1435</v>
      </c>
      <c r="O123" s="7" t="s">
        <v>376</v>
      </c>
      <c r="P123" s="33" t="s">
        <v>233</v>
      </c>
      <c r="Q123" s="33" t="s">
        <v>234</v>
      </c>
      <c r="R123" s="33">
        <v>26429</v>
      </c>
      <c r="S123" s="33">
        <v>46</v>
      </c>
      <c r="T123" s="33" t="s">
        <v>1434</v>
      </c>
      <c r="U123" s="10">
        <v>42370</v>
      </c>
      <c r="V123" s="10">
        <v>42370</v>
      </c>
      <c r="W123" s="10">
        <v>42735</v>
      </c>
      <c r="X123" s="7"/>
      <c r="Y123" s="66" t="s">
        <v>1401</v>
      </c>
      <c r="Z123" s="11" t="s">
        <v>1432</v>
      </c>
      <c r="AA123" s="33">
        <v>6420000</v>
      </c>
    </row>
    <row r="124" spans="1:27" s="14" customFormat="1" ht="67.5">
      <c r="A124" s="11">
        <v>8</v>
      </c>
      <c r="B124" s="11" t="s">
        <v>845</v>
      </c>
      <c r="C124" s="7" t="s">
        <v>133</v>
      </c>
      <c r="D124" s="33" t="s">
        <v>1431</v>
      </c>
      <c r="E124" s="94" t="s">
        <v>1432</v>
      </c>
      <c r="F124" s="95" t="s">
        <v>2840</v>
      </c>
      <c r="G124" s="33">
        <v>844817</v>
      </c>
      <c r="H124" s="60" t="s">
        <v>846</v>
      </c>
      <c r="I124" s="33" t="s">
        <v>229</v>
      </c>
      <c r="J124" s="9">
        <v>1275.55</v>
      </c>
      <c r="K124" s="9">
        <f t="shared" si="6"/>
        <v>1505.1489999999999</v>
      </c>
      <c r="L124" s="33" t="s">
        <v>154</v>
      </c>
      <c r="M124" s="33" t="s">
        <v>374</v>
      </c>
      <c r="N124" s="33" t="s">
        <v>1436</v>
      </c>
      <c r="O124" s="7" t="s">
        <v>376</v>
      </c>
      <c r="P124" s="33" t="s">
        <v>233</v>
      </c>
      <c r="Q124" s="33" t="s">
        <v>234</v>
      </c>
      <c r="R124" s="33">
        <v>35270</v>
      </c>
      <c r="S124" s="33">
        <v>46</v>
      </c>
      <c r="T124" s="33" t="s">
        <v>1434</v>
      </c>
      <c r="U124" s="10">
        <v>42370</v>
      </c>
      <c r="V124" s="10">
        <v>42370</v>
      </c>
      <c r="W124" s="10">
        <v>42735</v>
      </c>
      <c r="X124" s="7"/>
      <c r="Y124" s="66" t="s">
        <v>1401</v>
      </c>
      <c r="Z124" s="11" t="s">
        <v>1432</v>
      </c>
      <c r="AA124" s="33">
        <v>6420000</v>
      </c>
    </row>
    <row r="125" spans="1:27" s="14" customFormat="1" ht="45">
      <c r="A125" s="11">
        <v>8</v>
      </c>
      <c r="B125" s="11" t="s">
        <v>853</v>
      </c>
      <c r="C125" s="7" t="s">
        <v>133</v>
      </c>
      <c r="D125" s="33" t="s">
        <v>1431</v>
      </c>
      <c r="E125" s="94" t="s">
        <v>340</v>
      </c>
      <c r="F125" s="95" t="s">
        <v>2840</v>
      </c>
      <c r="G125" s="33">
        <v>844879</v>
      </c>
      <c r="H125" s="16" t="s">
        <v>854</v>
      </c>
      <c r="I125" s="33" t="s">
        <v>229</v>
      </c>
      <c r="J125" s="32">
        <v>2400</v>
      </c>
      <c r="K125" s="9">
        <f t="shared" si="6"/>
        <v>2832</v>
      </c>
      <c r="L125" s="33" t="s">
        <v>154</v>
      </c>
      <c r="M125" s="33" t="s">
        <v>374</v>
      </c>
      <c r="N125" s="33" t="s">
        <v>854</v>
      </c>
      <c r="O125" s="7" t="s">
        <v>431</v>
      </c>
      <c r="P125" s="33">
        <v>796</v>
      </c>
      <c r="Q125" s="33" t="s">
        <v>231</v>
      </c>
      <c r="R125" s="33">
        <v>33</v>
      </c>
      <c r="S125" s="33">
        <v>46</v>
      </c>
      <c r="T125" s="33" t="s">
        <v>1434</v>
      </c>
      <c r="U125" s="10">
        <v>42370</v>
      </c>
      <c r="V125" s="10">
        <v>42370</v>
      </c>
      <c r="W125" s="10">
        <v>42735</v>
      </c>
      <c r="X125" s="7"/>
      <c r="Y125" s="66" t="s">
        <v>1401</v>
      </c>
      <c r="Z125" s="11" t="s">
        <v>340</v>
      </c>
      <c r="AA125" s="33">
        <v>6420000</v>
      </c>
    </row>
    <row r="126" spans="1:27" s="14" customFormat="1" ht="45">
      <c r="A126" s="11">
        <v>8</v>
      </c>
      <c r="B126" s="11" t="s">
        <v>855</v>
      </c>
      <c r="C126" s="7" t="s">
        <v>133</v>
      </c>
      <c r="D126" s="33" t="s">
        <v>1431</v>
      </c>
      <c r="E126" s="94" t="s">
        <v>340</v>
      </c>
      <c r="F126" s="95" t="s">
        <v>2779</v>
      </c>
      <c r="G126" s="33">
        <v>844880</v>
      </c>
      <c r="H126" s="60" t="s">
        <v>1437</v>
      </c>
      <c r="I126" s="33" t="s">
        <v>229</v>
      </c>
      <c r="J126" s="32">
        <v>1807.1</v>
      </c>
      <c r="K126" s="9">
        <f t="shared" si="6"/>
        <v>2132.3779999999997</v>
      </c>
      <c r="L126" s="33" t="s">
        <v>154</v>
      </c>
      <c r="M126" s="33" t="s">
        <v>374</v>
      </c>
      <c r="N126" s="33" t="s">
        <v>856</v>
      </c>
      <c r="O126" s="7" t="s">
        <v>431</v>
      </c>
      <c r="P126" s="33">
        <v>796</v>
      </c>
      <c r="Q126" s="33" t="s">
        <v>231</v>
      </c>
      <c r="R126" s="33">
        <v>50</v>
      </c>
      <c r="S126" s="33">
        <v>46</v>
      </c>
      <c r="T126" s="33" t="s">
        <v>1434</v>
      </c>
      <c r="U126" s="10">
        <v>42370</v>
      </c>
      <c r="V126" s="10">
        <v>42370</v>
      </c>
      <c r="W126" s="10">
        <v>42735</v>
      </c>
      <c r="X126" s="7"/>
      <c r="Y126" s="66" t="s">
        <v>1401</v>
      </c>
      <c r="Z126" s="11" t="s">
        <v>340</v>
      </c>
      <c r="AA126" s="33">
        <v>6420020</v>
      </c>
    </row>
    <row r="127" spans="1:27" s="14" customFormat="1" ht="123.75">
      <c r="A127" s="11">
        <v>8</v>
      </c>
      <c r="B127" s="11" t="s">
        <v>840</v>
      </c>
      <c r="C127" s="7" t="s">
        <v>133</v>
      </c>
      <c r="D127" s="33" t="s">
        <v>1431</v>
      </c>
      <c r="E127" s="97" t="s">
        <v>1432</v>
      </c>
      <c r="F127" s="95" t="s">
        <v>2840</v>
      </c>
      <c r="G127" s="33">
        <v>844815</v>
      </c>
      <c r="H127" s="60" t="s">
        <v>1438</v>
      </c>
      <c r="I127" s="33" t="s">
        <v>229</v>
      </c>
      <c r="J127" s="32">
        <v>900</v>
      </c>
      <c r="K127" s="9">
        <f t="shared" si="6"/>
        <v>1062</v>
      </c>
      <c r="L127" s="33" t="s">
        <v>154</v>
      </c>
      <c r="M127" s="33" t="s">
        <v>841</v>
      </c>
      <c r="N127" s="33" t="s">
        <v>1439</v>
      </c>
      <c r="O127" s="7" t="s">
        <v>376</v>
      </c>
      <c r="P127" s="33">
        <v>796</v>
      </c>
      <c r="Q127" s="33" t="s">
        <v>231</v>
      </c>
      <c r="R127" s="33">
        <v>4</v>
      </c>
      <c r="S127" s="33">
        <v>46</v>
      </c>
      <c r="T127" s="33" t="s">
        <v>1434</v>
      </c>
      <c r="U127" s="10">
        <v>42370</v>
      </c>
      <c r="V127" s="10">
        <v>42370</v>
      </c>
      <c r="W127" s="10">
        <v>42735</v>
      </c>
      <c r="X127" s="7"/>
      <c r="Y127" s="66" t="s">
        <v>1401</v>
      </c>
      <c r="Z127" s="7" t="s">
        <v>1432</v>
      </c>
      <c r="AA127" s="33">
        <v>6420000</v>
      </c>
    </row>
    <row r="128" spans="1:27" s="14" customFormat="1" ht="45">
      <c r="A128" s="11">
        <v>8</v>
      </c>
      <c r="B128" s="11" t="s">
        <v>1440</v>
      </c>
      <c r="C128" s="7" t="s">
        <v>133</v>
      </c>
      <c r="D128" s="33" t="s">
        <v>1441</v>
      </c>
      <c r="E128" s="94" t="s">
        <v>340</v>
      </c>
      <c r="F128" s="95" t="s">
        <v>2779</v>
      </c>
      <c r="G128" s="33">
        <v>837934</v>
      </c>
      <c r="H128" s="60" t="s">
        <v>1442</v>
      </c>
      <c r="I128" s="33" t="s">
        <v>229</v>
      </c>
      <c r="J128" s="32">
        <v>580</v>
      </c>
      <c r="K128" s="9">
        <f t="shared" si="6"/>
        <v>684.4</v>
      </c>
      <c r="L128" s="33" t="s">
        <v>154</v>
      </c>
      <c r="M128" s="33" t="s">
        <v>1421</v>
      </c>
      <c r="N128" s="33" t="s">
        <v>1443</v>
      </c>
      <c r="O128" s="7" t="s">
        <v>376</v>
      </c>
      <c r="P128" s="33">
        <v>796</v>
      </c>
      <c r="Q128" s="33" t="s">
        <v>147</v>
      </c>
      <c r="R128" s="33">
        <v>82</v>
      </c>
      <c r="S128" s="33">
        <v>46</v>
      </c>
      <c r="T128" s="33" t="s">
        <v>1434</v>
      </c>
      <c r="U128" s="10">
        <v>42370</v>
      </c>
      <c r="V128" s="10">
        <v>42370</v>
      </c>
      <c r="W128" s="10">
        <v>42735</v>
      </c>
      <c r="X128" s="7"/>
      <c r="Y128" s="66" t="s">
        <v>1401</v>
      </c>
      <c r="Z128" s="11" t="s">
        <v>340</v>
      </c>
      <c r="AA128" s="33">
        <v>6420020</v>
      </c>
    </row>
    <row r="129" spans="1:27" s="14" customFormat="1" ht="45">
      <c r="A129" s="11">
        <v>8</v>
      </c>
      <c r="B129" s="11" t="s">
        <v>1444</v>
      </c>
      <c r="C129" s="7" t="s">
        <v>133</v>
      </c>
      <c r="D129" s="33" t="s">
        <v>1441</v>
      </c>
      <c r="E129" s="94" t="s">
        <v>340</v>
      </c>
      <c r="F129" s="95" t="s">
        <v>2779</v>
      </c>
      <c r="G129" s="33">
        <v>837935</v>
      </c>
      <c r="H129" s="60" t="s">
        <v>1445</v>
      </c>
      <c r="I129" s="33">
        <v>20105010201</v>
      </c>
      <c r="J129" s="32">
        <v>1109</v>
      </c>
      <c r="K129" s="9">
        <f>J129*1.18</f>
        <v>1308.6199999999999</v>
      </c>
      <c r="L129" s="33" t="s">
        <v>154</v>
      </c>
      <c r="M129" s="33" t="s">
        <v>374</v>
      </c>
      <c r="N129" s="33" t="s">
        <v>1445</v>
      </c>
      <c r="O129" s="7" t="s">
        <v>399</v>
      </c>
      <c r="P129" s="33">
        <v>796</v>
      </c>
      <c r="Q129" s="33" t="s">
        <v>231</v>
      </c>
      <c r="R129" s="33">
        <v>34</v>
      </c>
      <c r="S129" s="33">
        <v>46</v>
      </c>
      <c r="T129" s="33" t="s">
        <v>1434</v>
      </c>
      <c r="U129" s="10">
        <v>42370</v>
      </c>
      <c r="V129" s="10">
        <v>42370</v>
      </c>
      <c r="W129" s="10">
        <v>42735</v>
      </c>
      <c r="X129" s="7"/>
      <c r="Y129" s="66" t="s">
        <v>1401</v>
      </c>
      <c r="Z129" s="11" t="s">
        <v>340</v>
      </c>
      <c r="AA129" s="33" t="s">
        <v>563</v>
      </c>
    </row>
    <row r="130" spans="1:27" s="14" customFormat="1" ht="90">
      <c r="A130" s="11">
        <v>8</v>
      </c>
      <c r="B130" s="11" t="s">
        <v>1446</v>
      </c>
      <c r="C130" s="7" t="s">
        <v>133</v>
      </c>
      <c r="D130" s="33" t="s">
        <v>1441</v>
      </c>
      <c r="E130" s="94" t="s">
        <v>340</v>
      </c>
      <c r="F130" s="95" t="s">
        <v>2840</v>
      </c>
      <c r="G130" s="33">
        <v>837936</v>
      </c>
      <c r="H130" s="60" t="s">
        <v>1447</v>
      </c>
      <c r="I130" s="33">
        <v>20105010201</v>
      </c>
      <c r="J130" s="32">
        <v>2917.9</v>
      </c>
      <c r="K130" s="9">
        <f>J130*1.18</f>
        <v>3443.1219999999998</v>
      </c>
      <c r="L130" s="33" t="s">
        <v>154</v>
      </c>
      <c r="M130" s="33" t="s">
        <v>374</v>
      </c>
      <c r="N130" s="33" t="s">
        <v>1448</v>
      </c>
      <c r="O130" s="7" t="s">
        <v>376</v>
      </c>
      <c r="P130" s="33">
        <v>796</v>
      </c>
      <c r="Q130" s="33" t="s">
        <v>231</v>
      </c>
      <c r="R130" s="33">
        <v>34</v>
      </c>
      <c r="S130" s="33">
        <v>46</v>
      </c>
      <c r="T130" s="33" t="s">
        <v>1434</v>
      </c>
      <c r="U130" s="10">
        <v>42370</v>
      </c>
      <c r="V130" s="10">
        <v>42370</v>
      </c>
      <c r="W130" s="10">
        <v>42735</v>
      </c>
      <c r="X130" s="7"/>
      <c r="Y130" s="66" t="s">
        <v>1401</v>
      </c>
      <c r="Z130" s="11" t="s">
        <v>340</v>
      </c>
      <c r="AA130" s="33">
        <v>6420000</v>
      </c>
    </row>
    <row r="131" spans="1:27" s="14" customFormat="1" ht="56.25">
      <c r="A131" s="11">
        <v>8</v>
      </c>
      <c r="B131" s="11" t="s">
        <v>1449</v>
      </c>
      <c r="C131" s="7" t="s">
        <v>133</v>
      </c>
      <c r="D131" s="33" t="s">
        <v>1441</v>
      </c>
      <c r="E131" s="94" t="s">
        <v>340</v>
      </c>
      <c r="F131" s="95" t="s">
        <v>2840</v>
      </c>
      <c r="G131" s="33">
        <v>837937</v>
      </c>
      <c r="H131" s="60" t="s">
        <v>1450</v>
      </c>
      <c r="I131" s="33">
        <v>20105010201</v>
      </c>
      <c r="J131" s="32">
        <v>1422</v>
      </c>
      <c r="K131" s="9">
        <f>J131*1.18</f>
        <v>1677.9599999999998</v>
      </c>
      <c r="L131" s="33" t="s">
        <v>154</v>
      </c>
      <c r="M131" s="33" t="s">
        <v>374</v>
      </c>
      <c r="N131" s="33" t="s">
        <v>1451</v>
      </c>
      <c r="O131" s="7" t="s">
        <v>376</v>
      </c>
      <c r="P131" s="33">
        <v>796</v>
      </c>
      <c r="Q131" s="33" t="s">
        <v>231</v>
      </c>
      <c r="R131" s="33">
        <v>55</v>
      </c>
      <c r="S131" s="33">
        <v>46</v>
      </c>
      <c r="T131" s="33" t="s">
        <v>1434</v>
      </c>
      <c r="U131" s="10">
        <v>42370</v>
      </c>
      <c r="V131" s="10">
        <v>42370</v>
      </c>
      <c r="W131" s="10">
        <v>42735</v>
      </c>
      <c r="X131" s="7"/>
      <c r="Y131" s="66" t="s">
        <v>1401</v>
      </c>
      <c r="Z131" s="11" t="s">
        <v>340</v>
      </c>
      <c r="AA131" s="33">
        <v>6420000</v>
      </c>
    </row>
    <row r="132" spans="1:27" s="14" customFormat="1" ht="78.75">
      <c r="A132" s="11">
        <v>8</v>
      </c>
      <c r="B132" s="11" t="s">
        <v>1452</v>
      </c>
      <c r="C132" s="7" t="s">
        <v>133</v>
      </c>
      <c r="D132" s="33" t="s">
        <v>1441</v>
      </c>
      <c r="E132" s="94" t="s">
        <v>340</v>
      </c>
      <c r="F132" s="95" t="s">
        <v>2840</v>
      </c>
      <c r="G132" s="33">
        <v>837938</v>
      </c>
      <c r="H132" s="60" t="s">
        <v>1453</v>
      </c>
      <c r="I132" s="33">
        <v>20105010201</v>
      </c>
      <c r="J132" s="32">
        <v>6555</v>
      </c>
      <c r="K132" s="9">
        <f>J132*1.18</f>
        <v>7734.9</v>
      </c>
      <c r="L132" s="33" t="s">
        <v>154</v>
      </c>
      <c r="M132" s="33" t="s">
        <v>374</v>
      </c>
      <c r="N132" s="33" t="s">
        <v>1454</v>
      </c>
      <c r="O132" s="7" t="s">
        <v>376</v>
      </c>
      <c r="P132" s="33">
        <v>796</v>
      </c>
      <c r="Q132" s="33" t="s">
        <v>231</v>
      </c>
      <c r="R132" s="33">
        <v>45</v>
      </c>
      <c r="S132" s="33">
        <v>46</v>
      </c>
      <c r="T132" s="33" t="s">
        <v>1434</v>
      </c>
      <c r="U132" s="10">
        <v>42370</v>
      </c>
      <c r="V132" s="10">
        <v>42370</v>
      </c>
      <c r="W132" s="10">
        <v>42735</v>
      </c>
      <c r="X132" s="7"/>
      <c r="Y132" s="66" t="s">
        <v>1401</v>
      </c>
      <c r="Z132" s="11" t="s">
        <v>340</v>
      </c>
      <c r="AA132" s="33">
        <v>6420000</v>
      </c>
    </row>
    <row r="133" spans="1:27" s="14" customFormat="1" ht="56.25">
      <c r="A133" s="11">
        <v>8</v>
      </c>
      <c r="B133" s="11" t="s">
        <v>227</v>
      </c>
      <c r="C133" s="7" t="s">
        <v>133</v>
      </c>
      <c r="D133" s="33" t="s">
        <v>228</v>
      </c>
      <c r="E133" s="94" t="s">
        <v>340</v>
      </c>
      <c r="F133" s="95" t="s">
        <v>2840</v>
      </c>
      <c r="G133" s="33">
        <v>817593</v>
      </c>
      <c r="H133" s="60" t="s">
        <v>1455</v>
      </c>
      <c r="I133" s="33" t="s">
        <v>246</v>
      </c>
      <c r="J133" s="32">
        <v>1391.2</v>
      </c>
      <c r="K133" s="9">
        <f t="shared" ref="K133:K160" si="7">J133*1.18</f>
        <v>1641.616</v>
      </c>
      <c r="L133" s="33" t="s">
        <v>154</v>
      </c>
      <c r="M133" s="33" t="s">
        <v>1421</v>
      </c>
      <c r="N133" s="33" t="s">
        <v>1456</v>
      </c>
      <c r="O133" s="7" t="s">
        <v>376</v>
      </c>
      <c r="P133" s="33" t="s">
        <v>233</v>
      </c>
      <c r="Q133" s="33" t="s">
        <v>234</v>
      </c>
      <c r="R133" s="33">
        <v>7000</v>
      </c>
      <c r="S133" s="33">
        <v>46</v>
      </c>
      <c r="T133" s="33" t="s">
        <v>1434</v>
      </c>
      <c r="U133" s="10">
        <v>42370</v>
      </c>
      <c r="V133" s="10">
        <v>42370</v>
      </c>
      <c r="W133" s="10">
        <v>42735</v>
      </c>
      <c r="X133" s="7"/>
      <c r="Y133" s="66" t="s">
        <v>1401</v>
      </c>
      <c r="Z133" s="11" t="s">
        <v>340</v>
      </c>
      <c r="AA133" s="33">
        <v>6420000</v>
      </c>
    </row>
    <row r="134" spans="1:27" s="14" customFormat="1" ht="45">
      <c r="A134" s="11">
        <v>8</v>
      </c>
      <c r="B134" s="11" t="s">
        <v>232</v>
      </c>
      <c r="C134" s="7" t="s">
        <v>133</v>
      </c>
      <c r="D134" s="33" t="s">
        <v>228</v>
      </c>
      <c r="E134" s="94" t="s">
        <v>340</v>
      </c>
      <c r="F134" s="95" t="s">
        <v>2840</v>
      </c>
      <c r="G134" s="33">
        <v>817594</v>
      </c>
      <c r="H134" s="60" t="s">
        <v>1455</v>
      </c>
      <c r="I134" s="33" t="s">
        <v>246</v>
      </c>
      <c r="J134" s="32">
        <v>894.4</v>
      </c>
      <c r="K134" s="9">
        <f t="shared" si="7"/>
        <v>1055.3919999999998</v>
      </c>
      <c r="L134" s="33" t="s">
        <v>154</v>
      </c>
      <c r="M134" s="33" t="s">
        <v>374</v>
      </c>
      <c r="N134" s="33" t="s">
        <v>1457</v>
      </c>
      <c r="O134" s="7" t="s">
        <v>376</v>
      </c>
      <c r="P134" s="33" t="s">
        <v>233</v>
      </c>
      <c r="Q134" s="33" t="s">
        <v>234</v>
      </c>
      <c r="R134" s="33">
        <v>6700</v>
      </c>
      <c r="S134" s="33">
        <v>46</v>
      </c>
      <c r="T134" s="33" t="s">
        <v>1434</v>
      </c>
      <c r="U134" s="10">
        <v>42370</v>
      </c>
      <c r="V134" s="10">
        <v>42370</v>
      </c>
      <c r="W134" s="10">
        <v>42735</v>
      </c>
      <c r="X134" s="7"/>
      <c r="Y134" s="66" t="s">
        <v>1401</v>
      </c>
      <c r="Z134" s="11" t="s">
        <v>340</v>
      </c>
      <c r="AA134" s="33">
        <v>6420000</v>
      </c>
    </row>
    <row r="135" spans="1:27" s="14" customFormat="1" ht="56.25">
      <c r="A135" s="11">
        <v>8</v>
      </c>
      <c r="B135" s="11" t="s">
        <v>235</v>
      </c>
      <c r="C135" s="7" t="s">
        <v>133</v>
      </c>
      <c r="D135" s="33" t="s">
        <v>228</v>
      </c>
      <c r="E135" s="94" t="s">
        <v>340</v>
      </c>
      <c r="F135" s="95" t="s">
        <v>2840</v>
      </c>
      <c r="G135" s="33">
        <v>817595</v>
      </c>
      <c r="H135" s="60" t="s">
        <v>1455</v>
      </c>
      <c r="I135" s="33" t="s">
        <v>246</v>
      </c>
      <c r="J135" s="32">
        <v>532.16999999999996</v>
      </c>
      <c r="K135" s="9">
        <f t="shared" si="7"/>
        <v>627.96059999999989</v>
      </c>
      <c r="L135" s="33" t="s">
        <v>154</v>
      </c>
      <c r="M135" s="33" t="s">
        <v>374</v>
      </c>
      <c r="N135" s="33" t="s">
        <v>1458</v>
      </c>
      <c r="O135" s="7" t="s">
        <v>376</v>
      </c>
      <c r="P135" s="33" t="s">
        <v>233</v>
      </c>
      <c r="Q135" s="33" t="s">
        <v>234</v>
      </c>
      <c r="R135" s="33">
        <v>1244</v>
      </c>
      <c r="S135" s="33">
        <v>46</v>
      </c>
      <c r="T135" s="33" t="s">
        <v>1434</v>
      </c>
      <c r="U135" s="10">
        <v>42370</v>
      </c>
      <c r="V135" s="10">
        <v>42370</v>
      </c>
      <c r="W135" s="10">
        <v>42735</v>
      </c>
      <c r="X135" s="7"/>
      <c r="Y135" s="66" t="s">
        <v>1401</v>
      </c>
      <c r="Z135" s="11" t="s">
        <v>340</v>
      </c>
      <c r="AA135" s="33">
        <v>6420000</v>
      </c>
    </row>
    <row r="136" spans="1:27" s="14" customFormat="1" ht="90">
      <c r="A136" s="11">
        <v>8</v>
      </c>
      <c r="B136" s="11" t="s">
        <v>237</v>
      </c>
      <c r="C136" s="7" t="s">
        <v>133</v>
      </c>
      <c r="D136" s="33" t="s">
        <v>228</v>
      </c>
      <c r="E136" s="94" t="s">
        <v>340</v>
      </c>
      <c r="F136" s="95" t="s">
        <v>2840</v>
      </c>
      <c r="G136" s="33">
        <v>817599</v>
      </c>
      <c r="H136" s="60" t="s">
        <v>1459</v>
      </c>
      <c r="I136" s="33">
        <v>20105010201</v>
      </c>
      <c r="J136" s="32">
        <v>4773.6000000000004</v>
      </c>
      <c r="K136" s="9">
        <f t="shared" si="7"/>
        <v>5632.848</v>
      </c>
      <c r="L136" s="33" t="s">
        <v>154</v>
      </c>
      <c r="M136" s="33" t="s">
        <v>374</v>
      </c>
      <c r="N136" s="33" t="s">
        <v>1459</v>
      </c>
      <c r="O136" s="7" t="s">
        <v>376</v>
      </c>
      <c r="P136" s="33">
        <v>796</v>
      </c>
      <c r="Q136" s="33" t="s">
        <v>231</v>
      </c>
      <c r="R136" s="33">
        <v>32</v>
      </c>
      <c r="S136" s="33">
        <v>46</v>
      </c>
      <c r="T136" s="33" t="s">
        <v>1434</v>
      </c>
      <c r="U136" s="10">
        <v>42370</v>
      </c>
      <c r="V136" s="10">
        <v>42370</v>
      </c>
      <c r="W136" s="10">
        <v>42735</v>
      </c>
      <c r="X136" s="7"/>
      <c r="Y136" s="66" t="s">
        <v>1401</v>
      </c>
      <c r="Z136" s="11" t="s">
        <v>340</v>
      </c>
      <c r="AA136" s="33">
        <v>6420000</v>
      </c>
    </row>
    <row r="137" spans="1:27" s="14" customFormat="1" ht="56.25">
      <c r="A137" s="11">
        <v>8</v>
      </c>
      <c r="B137" s="11" t="s">
        <v>239</v>
      </c>
      <c r="C137" s="7" t="s">
        <v>133</v>
      </c>
      <c r="D137" s="33" t="s">
        <v>228</v>
      </c>
      <c r="E137" s="94" t="s">
        <v>340</v>
      </c>
      <c r="F137" s="95" t="s">
        <v>2840</v>
      </c>
      <c r="G137" s="33">
        <v>817600</v>
      </c>
      <c r="H137" s="60" t="s">
        <v>1460</v>
      </c>
      <c r="I137" s="33">
        <v>20105010201</v>
      </c>
      <c r="J137" s="32">
        <v>1752</v>
      </c>
      <c r="K137" s="9">
        <f t="shared" si="7"/>
        <v>2067.3599999999997</v>
      </c>
      <c r="L137" s="33" t="s">
        <v>154</v>
      </c>
      <c r="M137" s="33" t="s">
        <v>374</v>
      </c>
      <c r="N137" s="33" t="s">
        <v>1460</v>
      </c>
      <c r="O137" s="7" t="s">
        <v>376</v>
      </c>
      <c r="P137" s="33">
        <v>796</v>
      </c>
      <c r="Q137" s="33" t="s">
        <v>231</v>
      </c>
      <c r="R137" s="33">
        <v>33</v>
      </c>
      <c r="S137" s="33">
        <v>46</v>
      </c>
      <c r="T137" s="33" t="s">
        <v>1434</v>
      </c>
      <c r="U137" s="10">
        <v>42370</v>
      </c>
      <c r="V137" s="10">
        <v>42370</v>
      </c>
      <c r="W137" s="10">
        <v>42735</v>
      </c>
      <c r="X137" s="7"/>
      <c r="Y137" s="66" t="s">
        <v>1401</v>
      </c>
      <c r="Z137" s="11" t="s">
        <v>340</v>
      </c>
      <c r="AA137" s="33">
        <v>6420000</v>
      </c>
    </row>
    <row r="138" spans="1:27" s="14" customFormat="1" ht="78.75">
      <c r="A138" s="11">
        <v>8</v>
      </c>
      <c r="B138" s="11" t="s">
        <v>240</v>
      </c>
      <c r="C138" s="7" t="s">
        <v>133</v>
      </c>
      <c r="D138" s="33" t="s">
        <v>228</v>
      </c>
      <c r="E138" s="94" t="s">
        <v>340</v>
      </c>
      <c r="F138" s="95" t="s">
        <v>2840</v>
      </c>
      <c r="G138" s="33">
        <v>817603</v>
      </c>
      <c r="H138" s="60" t="s">
        <v>1461</v>
      </c>
      <c r="I138" s="33">
        <v>20105010201</v>
      </c>
      <c r="J138" s="32">
        <v>5354.2</v>
      </c>
      <c r="K138" s="9">
        <f t="shared" si="7"/>
        <v>6317.9559999999992</v>
      </c>
      <c r="L138" s="33" t="s">
        <v>154</v>
      </c>
      <c r="M138" s="33" t="s">
        <v>374</v>
      </c>
      <c r="N138" s="33" t="s">
        <v>1461</v>
      </c>
      <c r="O138" s="7" t="s">
        <v>376</v>
      </c>
      <c r="P138" s="33">
        <v>796</v>
      </c>
      <c r="Q138" s="33" t="s">
        <v>231</v>
      </c>
      <c r="R138" s="33">
        <v>34</v>
      </c>
      <c r="S138" s="33">
        <v>46</v>
      </c>
      <c r="T138" s="33" t="s">
        <v>1434</v>
      </c>
      <c r="U138" s="10">
        <v>42370</v>
      </c>
      <c r="V138" s="10">
        <v>42370</v>
      </c>
      <c r="W138" s="10">
        <v>42735</v>
      </c>
      <c r="X138" s="7"/>
      <c r="Y138" s="66" t="s">
        <v>1401</v>
      </c>
      <c r="Z138" s="11" t="s">
        <v>340</v>
      </c>
      <c r="AA138" s="33">
        <v>6420000</v>
      </c>
    </row>
    <row r="139" spans="1:27" s="14" customFormat="1" ht="45">
      <c r="A139" s="11">
        <v>8</v>
      </c>
      <c r="B139" s="11" t="s">
        <v>341</v>
      </c>
      <c r="C139" s="7" t="s">
        <v>133</v>
      </c>
      <c r="D139" s="33" t="s">
        <v>228</v>
      </c>
      <c r="E139" s="94" t="s">
        <v>340</v>
      </c>
      <c r="F139" s="95" t="s">
        <v>2779</v>
      </c>
      <c r="G139" s="33">
        <v>817624</v>
      </c>
      <c r="H139" s="60" t="s">
        <v>380</v>
      </c>
      <c r="I139" s="33">
        <v>20105010201</v>
      </c>
      <c r="J139" s="32">
        <v>1556.8</v>
      </c>
      <c r="K139" s="9">
        <f t="shared" si="7"/>
        <v>1837.0239999999999</v>
      </c>
      <c r="L139" s="33" t="s">
        <v>154</v>
      </c>
      <c r="M139" s="33" t="s">
        <v>374</v>
      </c>
      <c r="N139" s="33" t="s">
        <v>380</v>
      </c>
      <c r="O139" s="7" t="s">
        <v>399</v>
      </c>
      <c r="P139" s="33">
        <v>796</v>
      </c>
      <c r="Q139" s="33" t="s">
        <v>231</v>
      </c>
      <c r="R139" s="33">
        <v>34</v>
      </c>
      <c r="S139" s="33" t="s">
        <v>1156</v>
      </c>
      <c r="T139" s="33" t="s">
        <v>1195</v>
      </c>
      <c r="U139" s="10">
        <v>42370</v>
      </c>
      <c r="V139" s="10">
        <v>42370</v>
      </c>
      <c r="W139" s="10">
        <v>42735</v>
      </c>
      <c r="X139" s="7"/>
      <c r="Y139" s="66" t="s">
        <v>1401</v>
      </c>
      <c r="Z139" s="11" t="s">
        <v>340</v>
      </c>
      <c r="AA139" s="33" t="s">
        <v>563</v>
      </c>
    </row>
    <row r="140" spans="1:27" s="14" customFormat="1" ht="45">
      <c r="A140" s="11">
        <v>8</v>
      </c>
      <c r="B140" s="11" t="s">
        <v>370</v>
      </c>
      <c r="C140" s="7" t="s">
        <v>133</v>
      </c>
      <c r="D140" s="33" t="s">
        <v>371</v>
      </c>
      <c r="E140" s="94" t="s">
        <v>372</v>
      </c>
      <c r="F140" s="95" t="s">
        <v>2840</v>
      </c>
      <c r="G140" s="33">
        <v>829540</v>
      </c>
      <c r="H140" s="60" t="s">
        <v>373</v>
      </c>
      <c r="I140" s="33">
        <v>20105010201</v>
      </c>
      <c r="J140" s="32">
        <v>1093</v>
      </c>
      <c r="K140" s="9">
        <f t="shared" si="7"/>
        <v>1289.74</v>
      </c>
      <c r="L140" s="33" t="s">
        <v>154</v>
      </c>
      <c r="M140" s="33" t="s">
        <v>374</v>
      </c>
      <c r="N140" s="33" t="s">
        <v>375</v>
      </c>
      <c r="O140" s="7" t="s">
        <v>376</v>
      </c>
      <c r="P140" s="33" t="s">
        <v>233</v>
      </c>
      <c r="Q140" s="33" t="s">
        <v>234</v>
      </c>
      <c r="R140" s="33">
        <v>25191</v>
      </c>
      <c r="S140" s="33">
        <v>46</v>
      </c>
      <c r="T140" s="33" t="s">
        <v>1434</v>
      </c>
      <c r="U140" s="10">
        <v>42370</v>
      </c>
      <c r="V140" s="10">
        <v>42370</v>
      </c>
      <c r="W140" s="10">
        <v>42735</v>
      </c>
      <c r="X140" s="7"/>
      <c r="Y140" s="66" t="s">
        <v>1401</v>
      </c>
      <c r="Z140" s="11" t="s">
        <v>372</v>
      </c>
      <c r="AA140" s="33">
        <v>6420000</v>
      </c>
    </row>
    <row r="141" spans="1:27" s="14" customFormat="1" ht="56.25">
      <c r="A141" s="11">
        <v>8</v>
      </c>
      <c r="B141" s="11" t="s">
        <v>377</v>
      </c>
      <c r="C141" s="7" t="s">
        <v>133</v>
      </c>
      <c r="D141" s="33" t="s">
        <v>371</v>
      </c>
      <c r="E141" s="94" t="s">
        <v>372</v>
      </c>
      <c r="F141" s="95" t="s">
        <v>2840</v>
      </c>
      <c r="G141" s="33">
        <v>829541</v>
      </c>
      <c r="H141" s="60" t="s">
        <v>373</v>
      </c>
      <c r="I141" s="33">
        <v>20105010201</v>
      </c>
      <c r="J141" s="32">
        <v>465.88</v>
      </c>
      <c r="K141" s="9">
        <f t="shared" si="7"/>
        <v>549.73839999999996</v>
      </c>
      <c r="L141" s="33" t="s">
        <v>154</v>
      </c>
      <c r="M141" s="33" t="s">
        <v>374</v>
      </c>
      <c r="N141" s="33" t="s">
        <v>378</v>
      </c>
      <c r="O141" s="7" t="s">
        <v>376</v>
      </c>
      <c r="P141" s="33" t="s">
        <v>233</v>
      </c>
      <c r="Q141" s="33" t="s">
        <v>234</v>
      </c>
      <c r="R141" s="33">
        <v>18400</v>
      </c>
      <c r="S141" s="33">
        <v>46</v>
      </c>
      <c r="T141" s="33" t="s">
        <v>1434</v>
      </c>
      <c r="U141" s="10">
        <v>42370</v>
      </c>
      <c r="V141" s="10">
        <v>42370</v>
      </c>
      <c r="W141" s="10">
        <v>42735</v>
      </c>
      <c r="X141" s="7"/>
      <c r="Y141" s="66" t="s">
        <v>1401</v>
      </c>
      <c r="Z141" s="11" t="s">
        <v>372</v>
      </c>
      <c r="AA141" s="33">
        <v>6420000</v>
      </c>
    </row>
    <row r="142" spans="1:27" s="14" customFormat="1" ht="45">
      <c r="A142" s="11">
        <v>8</v>
      </c>
      <c r="B142" s="11" t="s">
        <v>379</v>
      </c>
      <c r="C142" s="7" t="s">
        <v>133</v>
      </c>
      <c r="D142" s="33" t="s">
        <v>371</v>
      </c>
      <c r="E142" s="94" t="s">
        <v>372</v>
      </c>
      <c r="F142" s="95" t="s">
        <v>2779</v>
      </c>
      <c r="G142" s="33">
        <v>829546</v>
      </c>
      <c r="H142" s="60" t="s">
        <v>1462</v>
      </c>
      <c r="I142" s="33">
        <v>20105010201</v>
      </c>
      <c r="J142" s="32">
        <v>1332</v>
      </c>
      <c r="K142" s="9">
        <f t="shared" si="7"/>
        <v>1571.76</v>
      </c>
      <c r="L142" s="33" t="s">
        <v>154</v>
      </c>
      <c r="M142" s="33" t="s">
        <v>374</v>
      </c>
      <c r="N142" s="33" t="s">
        <v>380</v>
      </c>
      <c r="O142" s="7" t="s">
        <v>399</v>
      </c>
      <c r="P142" s="33">
        <v>796</v>
      </c>
      <c r="Q142" s="33" t="s">
        <v>381</v>
      </c>
      <c r="R142" s="33">
        <v>31581</v>
      </c>
      <c r="S142" s="33">
        <v>46</v>
      </c>
      <c r="T142" s="33" t="s">
        <v>1434</v>
      </c>
      <c r="U142" s="10">
        <v>42370</v>
      </c>
      <c r="V142" s="10">
        <v>42370</v>
      </c>
      <c r="W142" s="10">
        <v>42735</v>
      </c>
      <c r="X142" s="7"/>
      <c r="Y142" s="66" t="s">
        <v>1401</v>
      </c>
      <c r="Z142" s="11" t="s">
        <v>372</v>
      </c>
      <c r="AA142" s="33" t="s">
        <v>563</v>
      </c>
    </row>
    <row r="143" spans="1:27" s="14" customFormat="1" ht="78.75">
      <c r="A143" s="11">
        <v>8</v>
      </c>
      <c r="B143" s="11" t="s">
        <v>382</v>
      </c>
      <c r="C143" s="7" t="s">
        <v>133</v>
      </c>
      <c r="D143" s="33" t="s">
        <v>371</v>
      </c>
      <c r="E143" s="94" t="s">
        <v>372</v>
      </c>
      <c r="F143" s="95" t="s">
        <v>2840</v>
      </c>
      <c r="G143" s="33">
        <v>829542</v>
      </c>
      <c r="H143" s="60" t="s">
        <v>383</v>
      </c>
      <c r="I143" s="33">
        <v>20105010201</v>
      </c>
      <c r="J143" s="32">
        <v>10608</v>
      </c>
      <c r="K143" s="9">
        <f t="shared" si="7"/>
        <v>12517.439999999999</v>
      </c>
      <c r="L143" s="33" t="s">
        <v>154</v>
      </c>
      <c r="M143" s="33" t="s">
        <v>374</v>
      </c>
      <c r="N143" s="33" t="s">
        <v>384</v>
      </c>
      <c r="O143" s="7" t="s">
        <v>376</v>
      </c>
      <c r="P143" s="33">
        <v>796</v>
      </c>
      <c r="Q143" s="33" t="s">
        <v>381</v>
      </c>
      <c r="R143" s="33">
        <v>139</v>
      </c>
      <c r="S143" s="33">
        <v>46</v>
      </c>
      <c r="T143" s="33" t="s">
        <v>1434</v>
      </c>
      <c r="U143" s="10">
        <v>42370</v>
      </c>
      <c r="V143" s="10">
        <v>42370</v>
      </c>
      <c r="W143" s="10">
        <v>42735</v>
      </c>
      <c r="X143" s="7"/>
      <c r="Y143" s="66" t="s">
        <v>1401</v>
      </c>
      <c r="Z143" s="11" t="s">
        <v>372</v>
      </c>
      <c r="AA143" s="33">
        <v>6420000</v>
      </c>
    </row>
    <row r="144" spans="1:27" s="14" customFormat="1" ht="45">
      <c r="A144" s="11">
        <v>8</v>
      </c>
      <c r="B144" s="11" t="s">
        <v>385</v>
      </c>
      <c r="C144" s="7" t="s">
        <v>133</v>
      </c>
      <c r="D144" s="33" t="s">
        <v>371</v>
      </c>
      <c r="E144" s="94" t="s">
        <v>372</v>
      </c>
      <c r="F144" s="95" t="s">
        <v>2840</v>
      </c>
      <c r="G144" s="33">
        <v>829543</v>
      </c>
      <c r="H144" s="60" t="s">
        <v>386</v>
      </c>
      <c r="I144" s="33">
        <v>20105010201</v>
      </c>
      <c r="J144" s="32">
        <v>10304.4</v>
      </c>
      <c r="K144" s="9">
        <f t="shared" si="7"/>
        <v>12159.191999999999</v>
      </c>
      <c r="L144" s="33" t="s">
        <v>154</v>
      </c>
      <c r="M144" s="33" t="s">
        <v>374</v>
      </c>
      <c r="N144" s="33" t="s">
        <v>387</v>
      </c>
      <c r="O144" s="7" t="s">
        <v>376</v>
      </c>
      <c r="P144" s="33">
        <v>796</v>
      </c>
      <c r="Q144" s="33" t="s">
        <v>381</v>
      </c>
      <c r="R144" s="33">
        <v>34</v>
      </c>
      <c r="S144" s="33">
        <v>46</v>
      </c>
      <c r="T144" s="33" t="s">
        <v>1434</v>
      </c>
      <c r="U144" s="10">
        <v>42370</v>
      </c>
      <c r="V144" s="10">
        <v>42370</v>
      </c>
      <c r="W144" s="10">
        <v>42735</v>
      </c>
      <c r="X144" s="7"/>
      <c r="Y144" s="66" t="s">
        <v>1401</v>
      </c>
      <c r="Z144" s="11" t="s">
        <v>372</v>
      </c>
      <c r="AA144" s="33">
        <v>6420000</v>
      </c>
    </row>
    <row r="145" spans="1:27" s="14" customFormat="1" ht="78.75">
      <c r="A145" s="11">
        <v>8</v>
      </c>
      <c r="B145" s="11" t="s">
        <v>388</v>
      </c>
      <c r="C145" s="7" t="s">
        <v>133</v>
      </c>
      <c r="D145" s="33" t="s">
        <v>371</v>
      </c>
      <c r="E145" s="94" t="s">
        <v>372</v>
      </c>
      <c r="F145" s="95" t="s">
        <v>2840</v>
      </c>
      <c r="G145" s="33">
        <v>829544</v>
      </c>
      <c r="H145" s="60" t="s">
        <v>389</v>
      </c>
      <c r="I145" s="33">
        <v>20105010201</v>
      </c>
      <c r="J145" s="32">
        <v>2052</v>
      </c>
      <c r="K145" s="9">
        <f t="shared" si="7"/>
        <v>2421.3599999999997</v>
      </c>
      <c r="L145" s="33" t="s">
        <v>154</v>
      </c>
      <c r="M145" s="33" t="s">
        <v>374</v>
      </c>
      <c r="N145" s="33" t="s">
        <v>1463</v>
      </c>
      <c r="O145" s="7" t="s">
        <v>376</v>
      </c>
      <c r="P145" s="33">
        <v>796</v>
      </c>
      <c r="Q145" s="33" t="s">
        <v>381</v>
      </c>
      <c r="R145" s="33">
        <v>12</v>
      </c>
      <c r="S145" s="33">
        <v>46</v>
      </c>
      <c r="T145" s="33" t="s">
        <v>1434</v>
      </c>
      <c r="U145" s="10">
        <v>42370</v>
      </c>
      <c r="V145" s="10">
        <v>42370</v>
      </c>
      <c r="W145" s="10">
        <v>42735</v>
      </c>
      <c r="X145" s="7"/>
      <c r="Y145" s="66" t="s">
        <v>1401</v>
      </c>
      <c r="Z145" s="11" t="s">
        <v>372</v>
      </c>
      <c r="AA145" s="33">
        <v>6420000</v>
      </c>
    </row>
    <row r="146" spans="1:27" s="14" customFormat="1" ht="45">
      <c r="A146" s="11">
        <v>8</v>
      </c>
      <c r="B146" s="11" t="s">
        <v>390</v>
      </c>
      <c r="C146" s="7" t="s">
        <v>133</v>
      </c>
      <c r="D146" s="33" t="s">
        <v>371</v>
      </c>
      <c r="E146" s="94" t="s">
        <v>372</v>
      </c>
      <c r="F146" s="95" t="s">
        <v>2840</v>
      </c>
      <c r="G146" s="33">
        <v>829545</v>
      </c>
      <c r="H146" s="60" t="s">
        <v>391</v>
      </c>
      <c r="I146" s="33">
        <v>20105010201</v>
      </c>
      <c r="J146" s="32">
        <v>10480</v>
      </c>
      <c r="K146" s="9">
        <f t="shared" si="7"/>
        <v>12366.4</v>
      </c>
      <c r="L146" s="33" t="s">
        <v>154</v>
      </c>
      <c r="M146" s="33" t="s">
        <v>374</v>
      </c>
      <c r="N146" s="33" t="s">
        <v>1464</v>
      </c>
      <c r="O146" s="7" t="s">
        <v>376</v>
      </c>
      <c r="P146" s="33">
        <v>796</v>
      </c>
      <c r="Q146" s="33" t="s">
        <v>381</v>
      </c>
      <c r="R146" s="33">
        <v>43</v>
      </c>
      <c r="S146" s="33">
        <v>46</v>
      </c>
      <c r="T146" s="33" t="s">
        <v>1434</v>
      </c>
      <c r="U146" s="10">
        <v>42370</v>
      </c>
      <c r="V146" s="10">
        <v>42370</v>
      </c>
      <c r="W146" s="10">
        <v>42735</v>
      </c>
      <c r="X146" s="7"/>
      <c r="Y146" s="66" t="s">
        <v>1401</v>
      </c>
      <c r="Z146" s="11" t="s">
        <v>372</v>
      </c>
      <c r="AA146" s="33">
        <v>6420000</v>
      </c>
    </row>
    <row r="147" spans="1:27" s="14" customFormat="1" ht="90">
      <c r="A147" s="11">
        <v>8</v>
      </c>
      <c r="B147" s="11" t="s">
        <v>1465</v>
      </c>
      <c r="C147" s="7" t="s">
        <v>133</v>
      </c>
      <c r="D147" s="33" t="s">
        <v>1466</v>
      </c>
      <c r="E147" s="94" t="s">
        <v>340</v>
      </c>
      <c r="F147" s="95" t="s">
        <v>2840</v>
      </c>
      <c r="G147" s="33">
        <v>880965</v>
      </c>
      <c r="H147" s="60" t="s">
        <v>1467</v>
      </c>
      <c r="I147" s="33">
        <v>20105010201</v>
      </c>
      <c r="J147" s="32">
        <v>864</v>
      </c>
      <c r="K147" s="9">
        <f t="shared" si="7"/>
        <v>1019.52</v>
      </c>
      <c r="L147" s="33" t="s">
        <v>154</v>
      </c>
      <c r="M147" s="33" t="s">
        <v>374</v>
      </c>
      <c r="N147" s="33" t="s">
        <v>1468</v>
      </c>
      <c r="O147" s="7" t="s">
        <v>376</v>
      </c>
      <c r="P147" s="33">
        <v>796</v>
      </c>
      <c r="Q147" s="33" t="s">
        <v>231</v>
      </c>
      <c r="R147" s="33">
        <v>16</v>
      </c>
      <c r="S147" s="33">
        <v>45</v>
      </c>
      <c r="T147" s="33" t="s">
        <v>148</v>
      </c>
      <c r="U147" s="10">
        <v>42370</v>
      </c>
      <c r="V147" s="10">
        <v>42370</v>
      </c>
      <c r="W147" s="10">
        <v>42735</v>
      </c>
      <c r="X147" s="7"/>
      <c r="Y147" s="66" t="s">
        <v>1401</v>
      </c>
      <c r="Z147" s="11" t="s">
        <v>340</v>
      </c>
      <c r="AA147" s="33">
        <v>6420000</v>
      </c>
    </row>
    <row r="148" spans="1:27" s="14" customFormat="1" ht="90">
      <c r="A148" s="11">
        <v>8</v>
      </c>
      <c r="B148" s="11" t="s">
        <v>1469</v>
      </c>
      <c r="C148" s="7" t="s">
        <v>133</v>
      </c>
      <c r="D148" s="33" t="s">
        <v>1466</v>
      </c>
      <c r="E148" s="94" t="s">
        <v>340</v>
      </c>
      <c r="F148" s="95" t="s">
        <v>2840</v>
      </c>
      <c r="G148" s="33">
        <v>880967</v>
      </c>
      <c r="H148" s="60" t="s">
        <v>1470</v>
      </c>
      <c r="I148" s="33">
        <v>20105010201</v>
      </c>
      <c r="J148" s="32">
        <v>1985.52</v>
      </c>
      <c r="K148" s="9">
        <f t="shared" si="7"/>
        <v>2342.9135999999999</v>
      </c>
      <c r="L148" s="33" t="s">
        <v>154</v>
      </c>
      <c r="M148" s="33" t="s">
        <v>374</v>
      </c>
      <c r="N148" s="33" t="s">
        <v>1471</v>
      </c>
      <c r="O148" s="7" t="s">
        <v>376</v>
      </c>
      <c r="P148" s="33">
        <v>796</v>
      </c>
      <c r="Q148" s="33" t="s">
        <v>231</v>
      </c>
      <c r="R148" s="33">
        <v>12</v>
      </c>
      <c r="S148" s="33">
        <v>45</v>
      </c>
      <c r="T148" s="33" t="s">
        <v>148</v>
      </c>
      <c r="U148" s="10">
        <v>42370</v>
      </c>
      <c r="V148" s="10">
        <v>42370</v>
      </c>
      <c r="W148" s="10">
        <v>42735</v>
      </c>
      <c r="X148" s="7"/>
      <c r="Y148" s="66" t="s">
        <v>1401</v>
      </c>
      <c r="Z148" s="11" t="s">
        <v>340</v>
      </c>
      <c r="AA148" s="33">
        <v>6420000</v>
      </c>
    </row>
    <row r="149" spans="1:27" s="14" customFormat="1" ht="45">
      <c r="A149" s="11">
        <v>8</v>
      </c>
      <c r="B149" s="11" t="s">
        <v>1472</v>
      </c>
      <c r="C149" s="7" t="s">
        <v>133</v>
      </c>
      <c r="D149" s="33" t="s">
        <v>1466</v>
      </c>
      <c r="E149" s="94" t="s">
        <v>340</v>
      </c>
      <c r="F149" s="95" t="s">
        <v>2840</v>
      </c>
      <c r="G149" s="33">
        <v>880968</v>
      </c>
      <c r="H149" s="60" t="s">
        <v>1473</v>
      </c>
      <c r="I149" s="33">
        <v>20105010201</v>
      </c>
      <c r="J149" s="32">
        <v>1392</v>
      </c>
      <c r="K149" s="9">
        <f t="shared" si="7"/>
        <v>1642.56</v>
      </c>
      <c r="L149" s="33" t="s">
        <v>154</v>
      </c>
      <c r="M149" s="33" t="s">
        <v>374</v>
      </c>
      <c r="N149" s="33" t="s">
        <v>1474</v>
      </c>
      <c r="O149" s="7" t="s">
        <v>376</v>
      </c>
      <c r="P149" s="33">
        <v>796</v>
      </c>
      <c r="Q149" s="33" t="s">
        <v>231</v>
      </c>
      <c r="R149" s="33">
        <v>10</v>
      </c>
      <c r="S149" s="33">
        <v>45</v>
      </c>
      <c r="T149" s="33" t="s">
        <v>148</v>
      </c>
      <c r="U149" s="10">
        <v>42370</v>
      </c>
      <c r="V149" s="10">
        <v>42370</v>
      </c>
      <c r="W149" s="10">
        <v>42735</v>
      </c>
      <c r="X149" s="7"/>
      <c r="Y149" s="66" t="s">
        <v>1401</v>
      </c>
      <c r="Z149" s="11" t="s">
        <v>340</v>
      </c>
      <c r="AA149" s="33">
        <v>6420000</v>
      </c>
    </row>
    <row r="150" spans="1:27" s="14" customFormat="1" ht="90">
      <c r="A150" s="11">
        <v>8</v>
      </c>
      <c r="B150" s="11" t="s">
        <v>1475</v>
      </c>
      <c r="C150" s="7" t="s">
        <v>133</v>
      </c>
      <c r="D150" s="33" t="s">
        <v>1466</v>
      </c>
      <c r="E150" s="94" t="s">
        <v>340</v>
      </c>
      <c r="F150" s="95" t="s">
        <v>2840</v>
      </c>
      <c r="G150" s="33">
        <v>880969</v>
      </c>
      <c r="H150" s="60" t="s">
        <v>1194</v>
      </c>
      <c r="I150" s="33">
        <v>20105010201</v>
      </c>
      <c r="J150" s="32">
        <v>1860</v>
      </c>
      <c r="K150" s="9">
        <f t="shared" si="7"/>
        <v>2194.7999999999997</v>
      </c>
      <c r="L150" s="33" t="s">
        <v>154</v>
      </c>
      <c r="M150" s="33" t="s">
        <v>374</v>
      </c>
      <c r="N150" s="33" t="s">
        <v>1476</v>
      </c>
      <c r="O150" s="7" t="s">
        <v>376</v>
      </c>
      <c r="P150" s="33">
        <v>796</v>
      </c>
      <c r="Q150" s="33" t="s">
        <v>231</v>
      </c>
      <c r="R150" s="33">
        <v>3</v>
      </c>
      <c r="S150" s="33">
        <v>45</v>
      </c>
      <c r="T150" s="33" t="s">
        <v>148</v>
      </c>
      <c r="U150" s="10">
        <v>42370</v>
      </c>
      <c r="V150" s="10">
        <v>42370</v>
      </c>
      <c r="W150" s="10">
        <v>42735</v>
      </c>
      <c r="X150" s="7"/>
      <c r="Y150" s="66" t="s">
        <v>1401</v>
      </c>
      <c r="Z150" s="11" t="s">
        <v>340</v>
      </c>
      <c r="AA150" s="33">
        <v>6420000</v>
      </c>
    </row>
    <row r="151" spans="1:27" s="14" customFormat="1" ht="56.25">
      <c r="A151" s="11">
        <v>8</v>
      </c>
      <c r="B151" s="11" t="s">
        <v>560</v>
      </c>
      <c r="C151" s="7" t="s">
        <v>133</v>
      </c>
      <c r="D151" s="33" t="s">
        <v>1477</v>
      </c>
      <c r="E151" s="94" t="s">
        <v>339</v>
      </c>
      <c r="F151" s="95" t="s">
        <v>2840</v>
      </c>
      <c r="G151" s="33">
        <v>857074</v>
      </c>
      <c r="H151" s="60" t="s">
        <v>561</v>
      </c>
      <c r="I151" s="33" t="s">
        <v>229</v>
      </c>
      <c r="J151" s="32">
        <v>800</v>
      </c>
      <c r="K151" s="9">
        <f t="shared" si="7"/>
        <v>944</v>
      </c>
      <c r="L151" s="33" t="s">
        <v>154</v>
      </c>
      <c r="M151" s="33" t="s">
        <v>1421</v>
      </c>
      <c r="N151" s="33" t="s">
        <v>1478</v>
      </c>
      <c r="O151" s="7" t="s">
        <v>376</v>
      </c>
      <c r="P151" s="33" t="s">
        <v>233</v>
      </c>
      <c r="Q151" s="33" t="s">
        <v>234</v>
      </c>
      <c r="R151" s="33">
        <v>7500</v>
      </c>
      <c r="S151" s="33">
        <v>45</v>
      </c>
      <c r="T151" s="33" t="s">
        <v>148</v>
      </c>
      <c r="U151" s="10">
        <v>42370</v>
      </c>
      <c r="V151" s="10">
        <v>42370</v>
      </c>
      <c r="W151" s="10">
        <v>42735</v>
      </c>
      <c r="X151" s="7"/>
      <c r="Y151" s="66" t="s">
        <v>1401</v>
      </c>
      <c r="Z151" s="11" t="s">
        <v>339</v>
      </c>
      <c r="AA151" s="33">
        <v>6420000</v>
      </c>
    </row>
    <row r="152" spans="1:27" s="14" customFormat="1" ht="56.25">
      <c r="A152" s="11">
        <v>8</v>
      </c>
      <c r="B152" s="11" t="s">
        <v>562</v>
      </c>
      <c r="C152" s="7" t="s">
        <v>133</v>
      </c>
      <c r="D152" s="33" t="s">
        <v>1477</v>
      </c>
      <c r="E152" s="94" t="s">
        <v>340</v>
      </c>
      <c r="F152" s="95" t="s">
        <v>2779</v>
      </c>
      <c r="G152" s="33">
        <v>857075</v>
      </c>
      <c r="H152" s="60" t="s">
        <v>564</v>
      </c>
      <c r="I152" s="33" t="s">
        <v>229</v>
      </c>
      <c r="J152" s="32">
        <v>600</v>
      </c>
      <c r="K152" s="9">
        <f t="shared" si="7"/>
        <v>708</v>
      </c>
      <c r="L152" s="33" t="s">
        <v>154</v>
      </c>
      <c r="M152" s="33" t="s">
        <v>1421</v>
      </c>
      <c r="N152" s="33" t="s">
        <v>565</v>
      </c>
      <c r="O152" s="7" t="s">
        <v>376</v>
      </c>
      <c r="P152" s="33">
        <v>796</v>
      </c>
      <c r="Q152" s="33" t="s">
        <v>147</v>
      </c>
      <c r="R152" s="33">
        <v>145</v>
      </c>
      <c r="S152" s="33">
        <v>45</v>
      </c>
      <c r="T152" s="33" t="s">
        <v>148</v>
      </c>
      <c r="U152" s="10">
        <v>42370</v>
      </c>
      <c r="V152" s="10">
        <v>42370</v>
      </c>
      <c r="W152" s="10">
        <v>42735</v>
      </c>
      <c r="X152" s="7"/>
      <c r="Y152" s="66" t="s">
        <v>1401</v>
      </c>
      <c r="Z152" s="11" t="s">
        <v>340</v>
      </c>
      <c r="AA152" s="33" t="s">
        <v>563</v>
      </c>
    </row>
    <row r="153" spans="1:27" s="14" customFormat="1" ht="56.25">
      <c r="A153" s="11">
        <v>8</v>
      </c>
      <c r="B153" s="11" t="s">
        <v>566</v>
      </c>
      <c r="C153" s="7" t="s">
        <v>133</v>
      </c>
      <c r="D153" s="33" t="s">
        <v>1477</v>
      </c>
      <c r="E153" s="94" t="s">
        <v>567</v>
      </c>
      <c r="F153" s="95" t="s">
        <v>2840</v>
      </c>
      <c r="G153" s="33">
        <v>857076</v>
      </c>
      <c r="H153" s="60" t="s">
        <v>568</v>
      </c>
      <c r="I153" s="33" t="s">
        <v>229</v>
      </c>
      <c r="J153" s="32">
        <v>6254.4</v>
      </c>
      <c r="K153" s="9">
        <f t="shared" si="7"/>
        <v>7380.1919999999991</v>
      </c>
      <c r="L153" s="33" t="s">
        <v>154</v>
      </c>
      <c r="M153" s="33" t="s">
        <v>1421</v>
      </c>
      <c r="N153" s="33" t="s">
        <v>569</v>
      </c>
      <c r="O153" s="7" t="s">
        <v>376</v>
      </c>
      <c r="P153" s="33">
        <v>796</v>
      </c>
      <c r="Q153" s="33" t="s">
        <v>147</v>
      </c>
      <c r="R153" s="33">
        <v>1328</v>
      </c>
      <c r="S153" s="33">
        <v>45</v>
      </c>
      <c r="T153" s="33" t="s">
        <v>148</v>
      </c>
      <c r="U153" s="10">
        <v>42370</v>
      </c>
      <c r="V153" s="10">
        <v>42370</v>
      </c>
      <c r="W153" s="10">
        <v>42735</v>
      </c>
      <c r="X153" s="7"/>
      <c r="Y153" s="66" t="s">
        <v>1401</v>
      </c>
      <c r="Z153" s="11" t="s">
        <v>567</v>
      </c>
      <c r="AA153" s="33">
        <v>6420000</v>
      </c>
    </row>
    <row r="154" spans="1:27" s="14" customFormat="1" ht="56.25">
      <c r="A154" s="11">
        <v>8</v>
      </c>
      <c r="B154" s="11" t="s">
        <v>570</v>
      </c>
      <c r="C154" s="7" t="s">
        <v>133</v>
      </c>
      <c r="D154" s="33" t="s">
        <v>1477</v>
      </c>
      <c r="E154" s="94" t="s">
        <v>340</v>
      </c>
      <c r="F154" s="95" t="s">
        <v>2779</v>
      </c>
      <c r="G154" s="33">
        <v>857078</v>
      </c>
      <c r="H154" s="60" t="s">
        <v>571</v>
      </c>
      <c r="I154" s="33" t="s">
        <v>229</v>
      </c>
      <c r="J154" s="32">
        <v>1790.8</v>
      </c>
      <c r="K154" s="9">
        <f t="shared" si="7"/>
        <v>2113.1439999999998</v>
      </c>
      <c r="L154" s="33" t="s">
        <v>154</v>
      </c>
      <c r="M154" s="33" t="s">
        <v>1479</v>
      </c>
      <c r="N154" s="33" t="s">
        <v>1480</v>
      </c>
      <c r="O154" s="7" t="s">
        <v>376</v>
      </c>
      <c r="P154" s="33">
        <v>796</v>
      </c>
      <c r="Q154" s="33" t="s">
        <v>147</v>
      </c>
      <c r="R154" s="33">
        <v>400</v>
      </c>
      <c r="S154" s="33">
        <v>45</v>
      </c>
      <c r="T154" s="33" t="s">
        <v>148</v>
      </c>
      <c r="U154" s="10">
        <v>42370</v>
      </c>
      <c r="V154" s="10">
        <v>42370</v>
      </c>
      <c r="W154" s="10">
        <v>42735</v>
      </c>
      <c r="X154" s="7"/>
      <c r="Y154" s="66" t="s">
        <v>1401</v>
      </c>
      <c r="Z154" s="11" t="s">
        <v>340</v>
      </c>
      <c r="AA154" s="33" t="s">
        <v>563</v>
      </c>
    </row>
    <row r="155" spans="1:27" s="14" customFormat="1" ht="78.75">
      <c r="A155" s="11">
        <v>8</v>
      </c>
      <c r="B155" s="11" t="s">
        <v>572</v>
      </c>
      <c r="C155" s="7" t="s">
        <v>133</v>
      </c>
      <c r="D155" s="33" t="s">
        <v>1477</v>
      </c>
      <c r="E155" s="94" t="s">
        <v>567</v>
      </c>
      <c r="F155" s="95" t="s">
        <v>2840</v>
      </c>
      <c r="G155" s="33">
        <v>857080</v>
      </c>
      <c r="H155" s="60" t="s">
        <v>573</v>
      </c>
      <c r="I155" s="33" t="s">
        <v>229</v>
      </c>
      <c r="J155" s="32">
        <v>936</v>
      </c>
      <c r="K155" s="9">
        <f t="shared" si="7"/>
        <v>1104.48</v>
      </c>
      <c r="L155" s="33" t="s">
        <v>154</v>
      </c>
      <c r="M155" s="33" t="s">
        <v>1479</v>
      </c>
      <c r="N155" s="33" t="s">
        <v>574</v>
      </c>
      <c r="O155" s="7" t="s">
        <v>376</v>
      </c>
      <c r="P155" s="33">
        <v>796</v>
      </c>
      <c r="Q155" s="33" t="s">
        <v>147</v>
      </c>
      <c r="R155" s="33">
        <v>2</v>
      </c>
      <c r="S155" s="33">
        <v>45</v>
      </c>
      <c r="T155" s="33" t="s">
        <v>148</v>
      </c>
      <c r="U155" s="10">
        <v>42370</v>
      </c>
      <c r="V155" s="10">
        <v>42370</v>
      </c>
      <c r="W155" s="10">
        <v>42735</v>
      </c>
      <c r="X155" s="7"/>
      <c r="Y155" s="66" t="s">
        <v>1401</v>
      </c>
      <c r="Z155" s="11" t="s">
        <v>567</v>
      </c>
      <c r="AA155" s="33">
        <v>6420000</v>
      </c>
    </row>
    <row r="156" spans="1:27" s="14" customFormat="1" ht="67.5">
      <c r="A156" s="11">
        <v>8</v>
      </c>
      <c r="B156" s="11" t="s">
        <v>575</v>
      </c>
      <c r="C156" s="7" t="s">
        <v>133</v>
      </c>
      <c r="D156" s="33" t="s">
        <v>1477</v>
      </c>
      <c r="E156" s="94" t="s">
        <v>339</v>
      </c>
      <c r="F156" s="95" t="s">
        <v>2840</v>
      </c>
      <c r="G156" s="33">
        <v>857083</v>
      </c>
      <c r="H156" s="60" t="s">
        <v>576</v>
      </c>
      <c r="I156" s="33" t="s">
        <v>229</v>
      </c>
      <c r="J156" s="32">
        <v>8092.8</v>
      </c>
      <c r="K156" s="9">
        <f t="shared" si="7"/>
        <v>9549.503999999999</v>
      </c>
      <c r="L156" s="33" t="s">
        <v>154</v>
      </c>
      <c r="M156" s="33" t="s">
        <v>1479</v>
      </c>
      <c r="N156" s="33" t="s">
        <v>577</v>
      </c>
      <c r="O156" s="7" t="s">
        <v>376</v>
      </c>
      <c r="P156" s="33" t="s">
        <v>233</v>
      </c>
      <c r="Q156" s="33" t="s">
        <v>234</v>
      </c>
      <c r="R156" s="33">
        <v>247400</v>
      </c>
      <c r="S156" s="33">
        <v>45</v>
      </c>
      <c r="T156" s="33" t="s">
        <v>148</v>
      </c>
      <c r="U156" s="10">
        <v>42370</v>
      </c>
      <c r="V156" s="10">
        <v>42370</v>
      </c>
      <c r="W156" s="10">
        <v>42735</v>
      </c>
      <c r="X156" s="7"/>
      <c r="Y156" s="66" t="s">
        <v>1401</v>
      </c>
      <c r="Z156" s="11" t="s">
        <v>339</v>
      </c>
      <c r="AA156" s="33">
        <v>6420000</v>
      </c>
    </row>
    <row r="157" spans="1:27" s="14" customFormat="1" ht="123.75">
      <c r="A157" s="11">
        <v>8</v>
      </c>
      <c r="B157" s="11" t="s">
        <v>578</v>
      </c>
      <c r="C157" s="7" t="s">
        <v>133</v>
      </c>
      <c r="D157" s="33" t="s">
        <v>1477</v>
      </c>
      <c r="E157" s="94" t="s">
        <v>567</v>
      </c>
      <c r="F157" s="95" t="s">
        <v>2840</v>
      </c>
      <c r="G157" s="33">
        <v>857087</v>
      </c>
      <c r="H157" s="60" t="s">
        <v>579</v>
      </c>
      <c r="I157" s="33" t="s">
        <v>229</v>
      </c>
      <c r="J157" s="32">
        <v>9656</v>
      </c>
      <c r="K157" s="9">
        <f t="shared" si="7"/>
        <v>11394.08</v>
      </c>
      <c r="L157" s="33" t="s">
        <v>154</v>
      </c>
      <c r="M157" s="33" t="s">
        <v>1479</v>
      </c>
      <c r="N157" s="33" t="s">
        <v>580</v>
      </c>
      <c r="O157" s="7" t="s">
        <v>376</v>
      </c>
      <c r="P157" s="33" t="s">
        <v>233</v>
      </c>
      <c r="Q157" s="33" t="s">
        <v>234</v>
      </c>
      <c r="R157" s="33">
        <v>14840</v>
      </c>
      <c r="S157" s="33">
        <v>45</v>
      </c>
      <c r="T157" s="33" t="s">
        <v>148</v>
      </c>
      <c r="U157" s="10">
        <v>42370</v>
      </c>
      <c r="V157" s="10">
        <v>42370</v>
      </c>
      <c r="W157" s="10">
        <v>42735</v>
      </c>
      <c r="X157" s="7"/>
      <c r="Y157" s="66" t="s">
        <v>1401</v>
      </c>
      <c r="Z157" s="11" t="s">
        <v>567</v>
      </c>
      <c r="AA157" s="33">
        <v>6420000</v>
      </c>
    </row>
    <row r="158" spans="1:27" s="14" customFormat="1" ht="45">
      <c r="A158" s="11">
        <v>8</v>
      </c>
      <c r="B158" s="11" t="s">
        <v>581</v>
      </c>
      <c r="C158" s="7" t="s">
        <v>133</v>
      </c>
      <c r="D158" s="33" t="s">
        <v>1477</v>
      </c>
      <c r="E158" s="94" t="s">
        <v>567</v>
      </c>
      <c r="F158" s="95" t="s">
        <v>2840</v>
      </c>
      <c r="G158" s="33">
        <v>857090</v>
      </c>
      <c r="H158" s="60" t="s">
        <v>582</v>
      </c>
      <c r="I158" s="33">
        <v>20105010201</v>
      </c>
      <c r="J158" s="32">
        <v>1045.2</v>
      </c>
      <c r="K158" s="9">
        <f t="shared" si="7"/>
        <v>1233.336</v>
      </c>
      <c r="L158" s="33" t="s">
        <v>154</v>
      </c>
      <c r="M158" s="33" t="s">
        <v>583</v>
      </c>
      <c r="N158" s="33" t="s">
        <v>584</v>
      </c>
      <c r="O158" s="7" t="s">
        <v>376</v>
      </c>
      <c r="P158" s="33" t="s">
        <v>233</v>
      </c>
      <c r="Q158" s="33" t="s">
        <v>234</v>
      </c>
      <c r="R158" s="33">
        <v>9000</v>
      </c>
      <c r="S158" s="33">
        <v>45</v>
      </c>
      <c r="T158" s="33" t="s">
        <v>148</v>
      </c>
      <c r="U158" s="10">
        <v>42370</v>
      </c>
      <c r="V158" s="10">
        <v>42370</v>
      </c>
      <c r="W158" s="10">
        <v>42735</v>
      </c>
      <c r="X158" s="7"/>
      <c r="Y158" s="66" t="s">
        <v>1401</v>
      </c>
      <c r="Z158" s="11" t="s">
        <v>567</v>
      </c>
      <c r="AA158" s="33">
        <v>6420000</v>
      </c>
    </row>
    <row r="159" spans="1:27" s="14" customFormat="1" ht="101.25">
      <c r="A159" s="11">
        <v>8</v>
      </c>
      <c r="B159" s="11" t="s">
        <v>242</v>
      </c>
      <c r="C159" s="7" t="s">
        <v>133</v>
      </c>
      <c r="D159" s="33" t="s">
        <v>1082</v>
      </c>
      <c r="E159" s="94" t="s">
        <v>286</v>
      </c>
      <c r="F159" s="95" t="s">
        <v>2781</v>
      </c>
      <c r="G159" s="33">
        <v>380665</v>
      </c>
      <c r="H159" s="60" t="s">
        <v>245</v>
      </c>
      <c r="I159" s="33">
        <v>20105010201</v>
      </c>
      <c r="J159" s="32">
        <v>9392.2000000000007</v>
      </c>
      <c r="K159" s="9">
        <f t="shared" si="7"/>
        <v>11082.796</v>
      </c>
      <c r="L159" s="33" t="s">
        <v>154</v>
      </c>
      <c r="M159" s="33" t="s">
        <v>1421</v>
      </c>
      <c r="N159" s="33" t="s">
        <v>1481</v>
      </c>
      <c r="O159" s="7" t="s">
        <v>376</v>
      </c>
      <c r="P159" s="33" t="s">
        <v>233</v>
      </c>
      <c r="Q159" s="33" t="s">
        <v>234</v>
      </c>
      <c r="R159" s="33">
        <v>89000</v>
      </c>
      <c r="S159" s="33">
        <v>45</v>
      </c>
      <c r="T159" s="33" t="s">
        <v>148</v>
      </c>
      <c r="U159" s="10">
        <v>42370</v>
      </c>
      <c r="V159" s="10">
        <v>42370</v>
      </c>
      <c r="W159" s="10">
        <v>42735</v>
      </c>
      <c r="X159" s="7"/>
      <c r="Y159" s="66" t="s">
        <v>1401</v>
      </c>
      <c r="Z159" s="11" t="s">
        <v>286</v>
      </c>
      <c r="AA159" s="11">
        <v>7010020</v>
      </c>
    </row>
    <row r="160" spans="1:27" s="14" customFormat="1" ht="56.25">
      <c r="A160" s="11">
        <v>8</v>
      </c>
      <c r="B160" s="11" t="s">
        <v>987</v>
      </c>
      <c r="C160" s="7" t="s">
        <v>133</v>
      </c>
      <c r="D160" s="33" t="s">
        <v>1082</v>
      </c>
      <c r="E160" s="94" t="s">
        <v>567</v>
      </c>
      <c r="F160" s="95" t="s">
        <v>2840</v>
      </c>
      <c r="G160" s="33">
        <v>380677</v>
      </c>
      <c r="H160" s="60" t="s">
        <v>573</v>
      </c>
      <c r="I160" s="33" t="s">
        <v>229</v>
      </c>
      <c r="J160" s="32">
        <v>468</v>
      </c>
      <c r="K160" s="9">
        <f t="shared" si="7"/>
        <v>552.24</v>
      </c>
      <c r="L160" s="33" t="s">
        <v>154</v>
      </c>
      <c r="M160" s="33" t="s">
        <v>374</v>
      </c>
      <c r="N160" s="33" t="s">
        <v>1482</v>
      </c>
      <c r="O160" s="7" t="s">
        <v>376</v>
      </c>
      <c r="P160" s="33">
        <v>796</v>
      </c>
      <c r="Q160" s="33" t="s">
        <v>147</v>
      </c>
      <c r="R160" s="33">
        <v>2</v>
      </c>
      <c r="S160" s="33">
        <v>45</v>
      </c>
      <c r="T160" s="33" t="s">
        <v>148</v>
      </c>
      <c r="U160" s="10">
        <v>42370</v>
      </c>
      <c r="V160" s="10">
        <v>42370</v>
      </c>
      <c r="W160" s="10">
        <v>42735</v>
      </c>
      <c r="X160" s="7"/>
      <c r="Y160" s="66" t="s">
        <v>1401</v>
      </c>
      <c r="Z160" s="11" t="s">
        <v>567</v>
      </c>
      <c r="AA160" s="33">
        <v>6420000</v>
      </c>
    </row>
    <row r="161" spans="1:27" s="14" customFormat="1" ht="112.5">
      <c r="A161" s="11">
        <v>8</v>
      </c>
      <c r="B161" s="11" t="s">
        <v>1192</v>
      </c>
      <c r="C161" s="7" t="s">
        <v>133</v>
      </c>
      <c r="D161" s="33" t="s">
        <v>1193</v>
      </c>
      <c r="E161" s="94" t="s">
        <v>244</v>
      </c>
      <c r="F161" s="95" t="s">
        <v>2840</v>
      </c>
      <c r="G161" s="33">
        <v>860135</v>
      </c>
      <c r="H161" s="60" t="s">
        <v>1194</v>
      </c>
      <c r="I161" s="33" t="s">
        <v>246</v>
      </c>
      <c r="J161" s="32">
        <v>7744.2</v>
      </c>
      <c r="K161" s="9">
        <f>J161*1.18</f>
        <v>9138.155999999999</v>
      </c>
      <c r="L161" s="33" t="s">
        <v>154</v>
      </c>
      <c r="M161" s="33" t="s">
        <v>374</v>
      </c>
      <c r="N161" s="33" t="s">
        <v>1483</v>
      </c>
      <c r="O161" s="7" t="s">
        <v>376</v>
      </c>
      <c r="P161" s="33">
        <v>796</v>
      </c>
      <c r="Q161" s="33" t="s">
        <v>147</v>
      </c>
      <c r="R161" s="33">
        <v>2500</v>
      </c>
      <c r="S161" s="33" t="s">
        <v>1156</v>
      </c>
      <c r="T161" s="33" t="s">
        <v>1195</v>
      </c>
      <c r="U161" s="10">
        <v>42370</v>
      </c>
      <c r="V161" s="10">
        <v>42370</v>
      </c>
      <c r="W161" s="10">
        <v>42735</v>
      </c>
      <c r="X161" s="7"/>
      <c r="Y161" s="66" t="s">
        <v>1401</v>
      </c>
      <c r="Z161" s="11" t="s">
        <v>244</v>
      </c>
      <c r="AA161" s="33">
        <v>6420000</v>
      </c>
    </row>
    <row r="162" spans="1:27" s="14" customFormat="1" ht="45">
      <c r="A162" s="11">
        <v>8</v>
      </c>
      <c r="B162" s="11" t="s">
        <v>1593</v>
      </c>
      <c r="C162" s="7" t="s">
        <v>133</v>
      </c>
      <c r="D162" s="33" t="s">
        <v>1594</v>
      </c>
      <c r="E162" s="94" t="s">
        <v>275</v>
      </c>
      <c r="F162" s="95" t="s">
        <v>2781</v>
      </c>
      <c r="G162" s="33">
        <v>628850</v>
      </c>
      <c r="H162" s="60" t="s">
        <v>1595</v>
      </c>
      <c r="I162" s="33">
        <v>201051101</v>
      </c>
      <c r="J162" s="32">
        <v>16121.58</v>
      </c>
      <c r="K162" s="9">
        <f t="shared" ref="K162:K177" si="8">J162*1.18</f>
        <v>19023.464399999997</v>
      </c>
      <c r="L162" s="33" t="s">
        <v>154</v>
      </c>
      <c r="M162" s="33" t="s">
        <v>1596</v>
      </c>
      <c r="N162" s="33" t="s">
        <v>1595</v>
      </c>
      <c r="O162" s="7" t="s">
        <v>157</v>
      </c>
      <c r="P162" s="33">
        <v>55</v>
      </c>
      <c r="Q162" s="33" t="s">
        <v>513</v>
      </c>
      <c r="R162" s="33">
        <v>1214.4000000000001</v>
      </c>
      <c r="S162" s="33">
        <v>45260</v>
      </c>
      <c r="T162" s="33" t="s">
        <v>1597</v>
      </c>
      <c r="U162" s="10">
        <v>42461</v>
      </c>
      <c r="V162" s="10">
        <v>42461</v>
      </c>
      <c r="W162" s="10">
        <v>42794</v>
      </c>
      <c r="X162" s="7"/>
      <c r="Y162" s="66" t="s">
        <v>1598</v>
      </c>
      <c r="Z162" s="11" t="s">
        <v>275</v>
      </c>
      <c r="AA162" s="33">
        <v>7010020</v>
      </c>
    </row>
    <row r="163" spans="1:27" s="14" customFormat="1" ht="45">
      <c r="A163" s="11">
        <v>8</v>
      </c>
      <c r="B163" s="11" t="s">
        <v>1599</v>
      </c>
      <c r="C163" s="7" t="s">
        <v>133</v>
      </c>
      <c r="D163" s="33" t="s">
        <v>1594</v>
      </c>
      <c r="E163" s="94" t="s">
        <v>275</v>
      </c>
      <c r="F163" s="95" t="s">
        <v>2781</v>
      </c>
      <c r="G163" s="33">
        <v>628856</v>
      </c>
      <c r="H163" s="60" t="s">
        <v>1600</v>
      </c>
      <c r="I163" s="33">
        <v>201051101</v>
      </c>
      <c r="J163" s="32">
        <v>1585.92</v>
      </c>
      <c r="K163" s="9">
        <f t="shared" si="8"/>
        <v>1871.3856000000001</v>
      </c>
      <c r="L163" s="33" t="s">
        <v>154</v>
      </c>
      <c r="M163" s="33" t="s">
        <v>1601</v>
      </c>
      <c r="N163" s="33" t="s">
        <v>1600</v>
      </c>
      <c r="O163" s="7" t="s">
        <v>157</v>
      </c>
      <c r="P163" s="33">
        <v>55</v>
      </c>
      <c r="Q163" s="33" t="s">
        <v>513</v>
      </c>
      <c r="R163" s="33">
        <v>108.4</v>
      </c>
      <c r="S163" s="33">
        <v>45260</v>
      </c>
      <c r="T163" s="33" t="s">
        <v>1597</v>
      </c>
      <c r="U163" s="10">
        <v>42675</v>
      </c>
      <c r="V163" s="10">
        <v>42675</v>
      </c>
      <c r="W163" s="10">
        <v>43008</v>
      </c>
      <c r="X163" s="7"/>
      <c r="Y163" s="66" t="s">
        <v>1598</v>
      </c>
      <c r="Z163" s="11" t="s">
        <v>275</v>
      </c>
      <c r="AA163" s="33">
        <v>7010020</v>
      </c>
    </row>
    <row r="164" spans="1:27" s="14" customFormat="1" ht="45">
      <c r="A164" s="11">
        <v>8</v>
      </c>
      <c r="B164" s="11" t="s">
        <v>1602</v>
      </c>
      <c r="C164" s="7" t="s">
        <v>133</v>
      </c>
      <c r="D164" s="33" t="s">
        <v>1594</v>
      </c>
      <c r="E164" s="94" t="s">
        <v>275</v>
      </c>
      <c r="F164" s="95" t="s">
        <v>2781</v>
      </c>
      <c r="G164" s="33">
        <v>628861</v>
      </c>
      <c r="H164" s="60" t="s">
        <v>1603</v>
      </c>
      <c r="I164" s="33">
        <v>201051101</v>
      </c>
      <c r="J164" s="32">
        <v>5212.08</v>
      </c>
      <c r="K164" s="9">
        <f t="shared" si="8"/>
        <v>6150.2543999999998</v>
      </c>
      <c r="L164" s="33" t="s">
        <v>154</v>
      </c>
      <c r="M164" s="33" t="s">
        <v>1601</v>
      </c>
      <c r="N164" s="33" t="s">
        <v>1603</v>
      </c>
      <c r="O164" s="7" t="s">
        <v>157</v>
      </c>
      <c r="P164" s="33">
        <v>55</v>
      </c>
      <c r="Q164" s="33" t="s">
        <v>513</v>
      </c>
      <c r="R164" s="33">
        <v>415.9</v>
      </c>
      <c r="S164" s="33">
        <v>45260</v>
      </c>
      <c r="T164" s="33" t="s">
        <v>1597</v>
      </c>
      <c r="U164" s="10">
        <v>42675</v>
      </c>
      <c r="V164" s="10">
        <v>42675</v>
      </c>
      <c r="W164" s="10">
        <v>43008</v>
      </c>
      <c r="X164" s="7"/>
      <c r="Y164" s="66" t="s">
        <v>1598</v>
      </c>
      <c r="Z164" s="11" t="s">
        <v>275</v>
      </c>
      <c r="AA164" s="33">
        <v>7010020</v>
      </c>
    </row>
    <row r="165" spans="1:27" s="14" customFormat="1" ht="45">
      <c r="A165" s="11">
        <v>8</v>
      </c>
      <c r="B165" s="11" t="s">
        <v>1604</v>
      </c>
      <c r="C165" s="7" t="s">
        <v>133</v>
      </c>
      <c r="D165" s="33" t="s">
        <v>1594</v>
      </c>
      <c r="E165" s="94" t="s">
        <v>1605</v>
      </c>
      <c r="F165" s="95" t="s">
        <v>2781</v>
      </c>
      <c r="G165" s="33">
        <v>628869</v>
      </c>
      <c r="H165" s="60" t="s">
        <v>1606</v>
      </c>
      <c r="I165" s="33">
        <v>201051101</v>
      </c>
      <c r="J165" s="32">
        <v>1104.74</v>
      </c>
      <c r="K165" s="9">
        <f t="shared" si="8"/>
        <v>1303.5932</v>
      </c>
      <c r="L165" s="33" t="s">
        <v>154</v>
      </c>
      <c r="M165" s="33" t="s">
        <v>1607</v>
      </c>
      <c r="N165" s="33" t="s">
        <v>1608</v>
      </c>
      <c r="O165" s="7" t="s">
        <v>157</v>
      </c>
      <c r="P165" s="33">
        <v>55</v>
      </c>
      <c r="Q165" s="33" t="s">
        <v>513</v>
      </c>
      <c r="R165" s="33">
        <v>70.430000000000007</v>
      </c>
      <c r="S165" s="33">
        <v>45260</v>
      </c>
      <c r="T165" s="33" t="s">
        <v>1597</v>
      </c>
      <c r="U165" s="10">
        <v>42491</v>
      </c>
      <c r="V165" s="10">
        <v>42491</v>
      </c>
      <c r="W165" s="10">
        <v>42825</v>
      </c>
      <c r="X165" s="7"/>
      <c r="Y165" s="66" t="s">
        <v>1598</v>
      </c>
      <c r="Z165" s="11" t="s">
        <v>1605</v>
      </c>
      <c r="AA165" s="33">
        <v>7010020</v>
      </c>
    </row>
    <row r="166" spans="1:27" s="14" customFormat="1" ht="45">
      <c r="A166" s="11">
        <v>8</v>
      </c>
      <c r="B166" s="11" t="s">
        <v>1609</v>
      </c>
      <c r="C166" s="7" t="s">
        <v>133</v>
      </c>
      <c r="D166" s="33" t="s">
        <v>1594</v>
      </c>
      <c r="E166" s="94" t="s">
        <v>275</v>
      </c>
      <c r="F166" s="95" t="s">
        <v>2781</v>
      </c>
      <c r="G166" s="33">
        <v>628874</v>
      </c>
      <c r="H166" s="60" t="s">
        <v>1595</v>
      </c>
      <c r="I166" s="33">
        <v>201051101</v>
      </c>
      <c r="J166" s="32">
        <v>5679.96</v>
      </c>
      <c r="K166" s="9">
        <f t="shared" si="8"/>
        <v>6702.3527999999997</v>
      </c>
      <c r="L166" s="33" t="s">
        <v>154</v>
      </c>
      <c r="M166" s="33" t="s">
        <v>1596</v>
      </c>
      <c r="N166" s="33" t="s">
        <v>1595</v>
      </c>
      <c r="O166" s="7" t="s">
        <v>157</v>
      </c>
      <c r="P166" s="33">
        <v>55</v>
      </c>
      <c r="Q166" s="33" t="s">
        <v>513</v>
      </c>
      <c r="R166" s="33">
        <v>437.3</v>
      </c>
      <c r="S166" s="33">
        <v>45260</v>
      </c>
      <c r="T166" s="33" t="s">
        <v>1597</v>
      </c>
      <c r="U166" s="10">
        <v>42461</v>
      </c>
      <c r="V166" s="10">
        <v>42461</v>
      </c>
      <c r="W166" s="10">
        <v>42794</v>
      </c>
      <c r="X166" s="7"/>
      <c r="Y166" s="66" t="s">
        <v>1598</v>
      </c>
      <c r="Z166" s="11" t="s">
        <v>275</v>
      </c>
      <c r="AA166" s="33">
        <v>7010020</v>
      </c>
    </row>
    <row r="167" spans="1:27" s="14" customFormat="1" ht="45">
      <c r="A167" s="11">
        <v>8</v>
      </c>
      <c r="B167" s="11" t="s">
        <v>1610</v>
      </c>
      <c r="C167" s="7" t="s">
        <v>133</v>
      </c>
      <c r="D167" s="33" t="s">
        <v>1594</v>
      </c>
      <c r="E167" s="94" t="s">
        <v>275</v>
      </c>
      <c r="F167" s="95" t="s">
        <v>2781</v>
      </c>
      <c r="G167" s="33">
        <v>628877</v>
      </c>
      <c r="H167" s="60" t="s">
        <v>1611</v>
      </c>
      <c r="I167" s="33">
        <v>201051101</v>
      </c>
      <c r="J167" s="32">
        <v>6716.56</v>
      </c>
      <c r="K167" s="9">
        <f t="shared" si="8"/>
        <v>7925.5407999999998</v>
      </c>
      <c r="L167" s="33" t="s">
        <v>154</v>
      </c>
      <c r="M167" s="33" t="s">
        <v>1612</v>
      </c>
      <c r="N167" s="33" t="s">
        <v>1611</v>
      </c>
      <c r="O167" s="7" t="s">
        <v>157</v>
      </c>
      <c r="P167" s="33">
        <v>55</v>
      </c>
      <c r="Q167" s="33" t="s">
        <v>513</v>
      </c>
      <c r="R167" s="33">
        <v>463.9</v>
      </c>
      <c r="S167" s="33">
        <v>45260</v>
      </c>
      <c r="T167" s="33" t="s">
        <v>1597</v>
      </c>
      <c r="U167" s="10">
        <v>42675</v>
      </c>
      <c r="V167" s="10">
        <v>42675</v>
      </c>
      <c r="W167" s="10">
        <v>43008</v>
      </c>
      <c r="X167" s="7"/>
      <c r="Y167" s="66" t="s">
        <v>1598</v>
      </c>
      <c r="Z167" s="11" t="s">
        <v>275</v>
      </c>
      <c r="AA167" s="33">
        <v>7010020</v>
      </c>
    </row>
    <row r="168" spans="1:27" s="14" customFormat="1" ht="56.25">
      <c r="A168" s="11">
        <v>8</v>
      </c>
      <c r="B168" s="11" t="s">
        <v>1613</v>
      </c>
      <c r="C168" s="7" t="s">
        <v>133</v>
      </c>
      <c r="D168" s="33" t="s">
        <v>1594</v>
      </c>
      <c r="E168" s="94" t="s">
        <v>275</v>
      </c>
      <c r="F168" s="95" t="s">
        <v>2781</v>
      </c>
      <c r="G168" s="33">
        <v>628882</v>
      </c>
      <c r="H168" s="60" t="s">
        <v>1614</v>
      </c>
      <c r="I168" s="33">
        <v>201051105</v>
      </c>
      <c r="J168" s="32">
        <v>3460.18</v>
      </c>
      <c r="K168" s="9">
        <f t="shared" si="8"/>
        <v>4083.0123999999996</v>
      </c>
      <c r="L168" s="33" t="s">
        <v>154</v>
      </c>
      <c r="M168" s="33" t="s">
        <v>1284</v>
      </c>
      <c r="N168" s="33" t="s">
        <v>1614</v>
      </c>
      <c r="O168" s="7" t="s">
        <v>157</v>
      </c>
      <c r="P168" s="33">
        <v>55</v>
      </c>
      <c r="Q168" s="33" t="s">
        <v>513</v>
      </c>
      <c r="R168" s="33">
        <v>345</v>
      </c>
      <c r="S168" s="33">
        <v>45260</v>
      </c>
      <c r="T168" s="33" t="s">
        <v>1597</v>
      </c>
      <c r="U168" s="10">
        <v>42644</v>
      </c>
      <c r="V168" s="10">
        <v>42644</v>
      </c>
      <c r="W168" s="10">
        <v>42978</v>
      </c>
      <c r="X168" s="7"/>
      <c r="Y168" s="66" t="s">
        <v>1598</v>
      </c>
      <c r="Z168" s="11" t="s">
        <v>275</v>
      </c>
      <c r="AA168" s="33">
        <v>7010020</v>
      </c>
    </row>
    <row r="169" spans="1:27" s="14" customFormat="1" ht="45">
      <c r="A169" s="11">
        <v>8</v>
      </c>
      <c r="B169" s="11" t="s">
        <v>1615</v>
      </c>
      <c r="C169" s="7" t="s">
        <v>133</v>
      </c>
      <c r="D169" s="33" t="s">
        <v>1594</v>
      </c>
      <c r="E169" s="94" t="s">
        <v>275</v>
      </c>
      <c r="F169" s="95" t="s">
        <v>2781</v>
      </c>
      <c r="G169" s="33">
        <v>628885</v>
      </c>
      <c r="H169" s="60" t="s">
        <v>1616</v>
      </c>
      <c r="I169" s="33">
        <v>201051101</v>
      </c>
      <c r="J169" s="32">
        <v>1786.7</v>
      </c>
      <c r="K169" s="9">
        <f t="shared" si="8"/>
        <v>2108.306</v>
      </c>
      <c r="L169" s="33" t="s">
        <v>154</v>
      </c>
      <c r="M169" s="33" t="s">
        <v>1596</v>
      </c>
      <c r="N169" s="33" t="s">
        <v>1616</v>
      </c>
      <c r="O169" s="7" t="s">
        <v>157</v>
      </c>
      <c r="P169" s="33">
        <v>796</v>
      </c>
      <c r="Q169" s="33" t="s">
        <v>147</v>
      </c>
      <c r="R169" s="33">
        <v>18</v>
      </c>
      <c r="S169" s="33">
        <v>45260</v>
      </c>
      <c r="T169" s="33" t="s">
        <v>1597</v>
      </c>
      <c r="U169" s="10">
        <v>42675</v>
      </c>
      <c r="V169" s="10">
        <v>42675</v>
      </c>
      <c r="W169" s="10">
        <v>43008</v>
      </c>
      <c r="X169" s="7"/>
      <c r="Y169" s="66" t="s">
        <v>1598</v>
      </c>
      <c r="Z169" s="11" t="s">
        <v>275</v>
      </c>
      <c r="AA169" s="33">
        <v>7010020</v>
      </c>
    </row>
    <row r="170" spans="1:27" s="14" customFormat="1" ht="45">
      <c r="A170" s="11">
        <v>8</v>
      </c>
      <c r="B170" s="11" t="s">
        <v>1617</v>
      </c>
      <c r="C170" s="7" t="s">
        <v>133</v>
      </c>
      <c r="D170" s="33" t="s">
        <v>1594</v>
      </c>
      <c r="E170" s="94" t="s">
        <v>275</v>
      </c>
      <c r="F170" s="95" t="s">
        <v>2781</v>
      </c>
      <c r="G170" s="33">
        <v>628889</v>
      </c>
      <c r="H170" s="60" t="s">
        <v>1618</v>
      </c>
      <c r="I170" s="33">
        <v>201051101</v>
      </c>
      <c r="J170" s="32">
        <v>67034.55</v>
      </c>
      <c r="K170" s="9">
        <f t="shared" si="8"/>
        <v>79100.769</v>
      </c>
      <c r="L170" s="33" t="s">
        <v>154</v>
      </c>
      <c r="M170" s="33" t="s">
        <v>1596</v>
      </c>
      <c r="N170" s="33" t="s">
        <v>1618</v>
      </c>
      <c r="O170" s="7" t="s">
        <v>157</v>
      </c>
      <c r="P170" s="33">
        <v>55</v>
      </c>
      <c r="Q170" s="33" t="s">
        <v>513</v>
      </c>
      <c r="R170" s="33">
        <v>5160.99</v>
      </c>
      <c r="S170" s="33">
        <v>45260</v>
      </c>
      <c r="T170" s="33" t="s">
        <v>1597</v>
      </c>
      <c r="U170" s="10">
        <v>42461</v>
      </c>
      <c r="V170" s="10">
        <v>42461</v>
      </c>
      <c r="W170" s="10">
        <v>42794</v>
      </c>
      <c r="X170" s="7"/>
      <c r="Y170" s="66" t="s">
        <v>1598</v>
      </c>
      <c r="Z170" s="11" t="s">
        <v>275</v>
      </c>
      <c r="AA170" s="33">
        <v>7010020</v>
      </c>
    </row>
    <row r="171" spans="1:27" s="14" customFormat="1" ht="45">
      <c r="A171" s="11">
        <v>8</v>
      </c>
      <c r="B171" s="11" t="s">
        <v>1619</v>
      </c>
      <c r="C171" s="7" t="s">
        <v>133</v>
      </c>
      <c r="D171" s="33" t="s">
        <v>1594</v>
      </c>
      <c r="E171" s="94" t="s">
        <v>275</v>
      </c>
      <c r="F171" s="95" t="s">
        <v>2781</v>
      </c>
      <c r="G171" s="33">
        <v>628898</v>
      </c>
      <c r="H171" s="60" t="s">
        <v>1620</v>
      </c>
      <c r="I171" s="33">
        <v>201051101</v>
      </c>
      <c r="J171" s="32">
        <v>1361.22</v>
      </c>
      <c r="K171" s="9">
        <f t="shared" si="8"/>
        <v>1606.2395999999999</v>
      </c>
      <c r="L171" s="33" t="s">
        <v>154</v>
      </c>
      <c r="M171" s="33" t="s">
        <v>1596</v>
      </c>
      <c r="N171" s="33" t="s">
        <v>1620</v>
      </c>
      <c r="O171" s="7" t="s">
        <v>157</v>
      </c>
      <c r="P171" s="33">
        <v>55</v>
      </c>
      <c r="Q171" s="33" t="s">
        <v>513</v>
      </c>
      <c r="R171" s="33">
        <v>104.8</v>
      </c>
      <c r="S171" s="33">
        <v>45260</v>
      </c>
      <c r="T171" s="33" t="s">
        <v>1597</v>
      </c>
      <c r="U171" s="10">
        <v>42461</v>
      </c>
      <c r="V171" s="10">
        <v>42461</v>
      </c>
      <c r="W171" s="10">
        <v>42794</v>
      </c>
      <c r="X171" s="7"/>
      <c r="Y171" s="66" t="s">
        <v>1598</v>
      </c>
      <c r="Z171" s="11" t="s">
        <v>275</v>
      </c>
      <c r="AA171" s="33">
        <v>7010020</v>
      </c>
    </row>
    <row r="172" spans="1:27" s="14" customFormat="1" ht="45">
      <c r="A172" s="11">
        <v>8</v>
      </c>
      <c r="B172" s="11" t="s">
        <v>1621</v>
      </c>
      <c r="C172" s="7" t="s">
        <v>133</v>
      </c>
      <c r="D172" s="33" t="s">
        <v>1594</v>
      </c>
      <c r="E172" s="94" t="s">
        <v>1605</v>
      </c>
      <c r="F172" s="95" t="s">
        <v>2781</v>
      </c>
      <c r="G172" s="33">
        <v>628899</v>
      </c>
      <c r="H172" s="60" t="s">
        <v>1622</v>
      </c>
      <c r="I172" s="33">
        <v>201051101</v>
      </c>
      <c r="J172" s="32">
        <v>11514.94</v>
      </c>
      <c r="K172" s="9">
        <f t="shared" si="8"/>
        <v>13587.629199999999</v>
      </c>
      <c r="L172" s="33" t="s">
        <v>154</v>
      </c>
      <c r="M172" s="33" t="s">
        <v>1623</v>
      </c>
      <c r="N172" s="33" t="s">
        <v>1622</v>
      </c>
      <c r="O172" s="7" t="s">
        <v>157</v>
      </c>
      <c r="P172" s="33">
        <v>55</v>
      </c>
      <c r="Q172" s="33" t="s">
        <v>513</v>
      </c>
      <c r="R172" s="33">
        <v>854.1</v>
      </c>
      <c r="S172" s="33">
        <v>45260</v>
      </c>
      <c r="T172" s="33" t="s">
        <v>1597</v>
      </c>
      <c r="U172" s="10">
        <v>42583</v>
      </c>
      <c r="V172" s="10">
        <v>42583</v>
      </c>
      <c r="W172" s="10">
        <v>42916</v>
      </c>
      <c r="X172" s="7"/>
      <c r="Y172" s="66" t="s">
        <v>1598</v>
      </c>
      <c r="Z172" s="11" t="s">
        <v>1605</v>
      </c>
      <c r="AA172" s="33">
        <v>7010020</v>
      </c>
    </row>
    <row r="173" spans="1:27" s="14" customFormat="1" ht="45">
      <c r="A173" s="11">
        <v>8</v>
      </c>
      <c r="B173" s="11" t="s">
        <v>1624</v>
      </c>
      <c r="C173" s="7" t="s">
        <v>133</v>
      </c>
      <c r="D173" s="33" t="s">
        <v>1594</v>
      </c>
      <c r="E173" s="94" t="s">
        <v>275</v>
      </c>
      <c r="F173" s="95" t="s">
        <v>2781</v>
      </c>
      <c r="G173" s="33">
        <v>628901</v>
      </c>
      <c r="H173" s="60" t="s">
        <v>1625</v>
      </c>
      <c r="I173" s="33">
        <v>201051101</v>
      </c>
      <c r="J173" s="32">
        <v>6572.91</v>
      </c>
      <c r="K173" s="9">
        <f t="shared" si="8"/>
        <v>7756.0337999999992</v>
      </c>
      <c r="L173" s="33" t="s">
        <v>154</v>
      </c>
      <c r="M173" s="33" t="s">
        <v>1601</v>
      </c>
      <c r="N173" s="33" t="s">
        <v>1625</v>
      </c>
      <c r="O173" s="7" t="s">
        <v>157</v>
      </c>
      <c r="P173" s="33">
        <v>55</v>
      </c>
      <c r="Q173" s="33" t="s">
        <v>513</v>
      </c>
      <c r="R173" s="33">
        <v>531.29999999999995</v>
      </c>
      <c r="S173" s="33">
        <v>45260</v>
      </c>
      <c r="T173" s="33" t="s">
        <v>1597</v>
      </c>
      <c r="U173" s="10">
        <v>42461</v>
      </c>
      <c r="V173" s="10">
        <v>42461</v>
      </c>
      <c r="W173" s="10">
        <v>42794</v>
      </c>
      <c r="X173" s="7"/>
      <c r="Y173" s="66" t="s">
        <v>1598</v>
      </c>
      <c r="Z173" s="11" t="s">
        <v>275</v>
      </c>
      <c r="AA173" s="33">
        <v>7010020</v>
      </c>
    </row>
    <row r="174" spans="1:27" s="14" customFormat="1" ht="45">
      <c r="A174" s="11">
        <v>8</v>
      </c>
      <c r="B174" s="11" t="s">
        <v>1626</v>
      </c>
      <c r="C174" s="7" t="s">
        <v>133</v>
      </c>
      <c r="D174" s="33" t="s">
        <v>1594</v>
      </c>
      <c r="E174" s="94" t="s">
        <v>275</v>
      </c>
      <c r="F174" s="95" t="s">
        <v>2781</v>
      </c>
      <c r="G174" s="33">
        <v>628898</v>
      </c>
      <c r="H174" s="60" t="s">
        <v>1627</v>
      </c>
      <c r="I174" s="33">
        <v>201051101</v>
      </c>
      <c r="J174" s="32">
        <v>1037.54</v>
      </c>
      <c r="K174" s="9">
        <f t="shared" si="8"/>
        <v>1224.2972</v>
      </c>
      <c r="L174" s="33" t="s">
        <v>154</v>
      </c>
      <c r="M174" s="33" t="s">
        <v>1596</v>
      </c>
      <c r="N174" s="33" t="s">
        <v>1627</v>
      </c>
      <c r="O174" s="7" t="s">
        <v>157</v>
      </c>
      <c r="P174" s="33">
        <v>55</v>
      </c>
      <c r="Q174" s="33" t="s">
        <v>513</v>
      </c>
      <c r="R174" s="33">
        <v>79.88</v>
      </c>
      <c r="S174" s="33">
        <v>45260</v>
      </c>
      <c r="T174" s="33" t="s">
        <v>1597</v>
      </c>
      <c r="U174" s="10">
        <v>42461</v>
      </c>
      <c r="V174" s="10">
        <v>42461</v>
      </c>
      <c r="W174" s="10">
        <v>42794</v>
      </c>
      <c r="X174" s="7"/>
      <c r="Y174" s="66" t="s">
        <v>1598</v>
      </c>
      <c r="Z174" s="11" t="s">
        <v>275</v>
      </c>
      <c r="AA174" s="33">
        <v>7010020</v>
      </c>
    </row>
    <row r="175" spans="1:27" s="14" customFormat="1" ht="90">
      <c r="A175" s="11">
        <v>8</v>
      </c>
      <c r="B175" s="11" t="s">
        <v>1628</v>
      </c>
      <c r="C175" s="7" t="s">
        <v>133</v>
      </c>
      <c r="D175" s="33" t="s">
        <v>1594</v>
      </c>
      <c r="E175" s="94" t="s">
        <v>275</v>
      </c>
      <c r="F175" s="95" t="s">
        <v>2781</v>
      </c>
      <c r="G175" s="33">
        <v>628898</v>
      </c>
      <c r="H175" s="60" t="s">
        <v>1629</v>
      </c>
      <c r="I175" s="33">
        <v>201051106</v>
      </c>
      <c r="J175" s="32">
        <v>325811.45</v>
      </c>
      <c r="K175" s="9">
        <f t="shared" si="8"/>
        <v>384457.511</v>
      </c>
      <c r="L175" s="33" t="s">
        <v>154</v>
      </c>
      <c r="M175" s="33" t="s">
        <v>1607</v>
      </c>
      <c r="N175" s="33" t="s">
        <v>1629</v>
      </c>
      <c r="O175" s="7" t="s">
        <v>157</v>
      </c>
      <c r="P175" s="33">
        <v>796</v>
      </c>
      <c r="Q175" s="33" t="s">
        <v>147</v>
      </c>
      <c r="R175" s="33">
        <v>47</v>
      </c>
      <c r="S175" s="33">
        <v>462230</v>
      </c>
      <c r="T175" s="33" t="s">
        <v>1434</v>
      </c>
      <c r="U175" s="10">
        <v>42675</v>
      </c>
      <c r="V175" s="10">
        <v>42675</v>
      </c>
      <c r="W175" s="10">
        <v>43009</v>
      </c>
      <c r="X175" s="7"/>
      <c r="Y175" s="66" t="s">
        <v>1598</v>
      </c>
      <c r="Z175" s="11" t="s">
        <v>275</v>
      </c>
      <c r="AA175" s="33">
        <v>7010020</v>
      </c>
    </row>
    <row r="176" spans="1:27" s="14" customFormat="1" ht="56.25">
      <c r="A176" s="11">
        <v>8</v>
      </c>
      <c r="B176" s="11" t="s">
        <v>1633</v>
      </c>
      <c r="C176" s="7" t="s">
        <v>133</v>
      </c>
      <c r="D176" s="33" t="s">
        <v>1634</v>
      </c>
      <c r="E176" s="94" t="s">
        <v>983</v>
      </c>
      <c r="F176" s="95" t="s">
        <v>2811</v>
      </c>
      <c r="G176" s="33">
        <v>641648</v>
      </c>
      <c r="H176" s="60" t="s">
        <v>1635</v>
      </c>
      <c r="I176" s="33" t="s">
        <v>223</v>
      </c>
      <c r="J176" s="32">
        <v>817.7</v>
      </c>
      <c r="K176" s="9">
        <f t="shared" si="8"/>
        <v>964.88599999999997</v>
      </c>
      <c r="L176" s="33" t="s">
        <v>154</v>
      </c>
      <c r="M176" s="33" t="s">
        <v>1636</v>
      </c>
      <c r="N176" s="33" t="s">
        <v>1635</v>
      </c>
      <c r="O176" s="7" t="s">
        <v>399</v>
      </c>
      <c r="P176" s="33">
        <v>796</v>
      </c>
      <c r="Q176" s="33" t="s">
        <v>231</v>
      </c>
      <c r="R176" s="33">
        <v>1</v>
      </c>
      <c r="S176" s="33">
        <v>45</v>
      </c>
      <c r="T176" s="33" t="s">
        <v>148</v>
      </c>
      <c r="U176" s="10" t="s">
        <v>1637</v>
      </c>
      <c r="V176" s="10" t="s">
        <v>1637</v>
      </c>
      <c r="W176" s="10" t="s">
        <v>1638</v>
      </c>
      <c r="X176" s="7"/>
      <c r="Y176" s="65" t="s">
        <v>1632</v>
      </c>
      <c r="Z176" s="11" t="s">
        <v>983</v>
      </c>
      <c r="AA176" s="33">
        <v>4010419</v>
      </c>
    </row>
    <row r="177" spans="1:27" s="14" customFormat="1" ht="56.25">
      <c r="A177" s="11">
        <v>8</v>
      </c>
      <c r="B177" s="11" t="s">
        <v>1639</v>
      </c>
      <c r="C177" s="7" t="s">
        <v>133</v>
      </c>
      <c r="D177" s="33" t="s">
        <v>1634</v>
      </c>
      <c r="E177" s="94" t="s">
        <v>983</v>
      </c>
      <c r="F177" s="95" t="s">
        <v>2811</v>
      </c>
      <c r="G177" s="33">
        <v>641650</v>
      </c>
      <c r="H177" s="60" t="s">
        <v>1640</v>
      </c>
      <c r="I177" s="33" t="s">
        <v>223</v>
      </c>
      <c r="J177" s="32">
        <v>2277.5430099999999</v>
      </c>
      <c r="K177" s="9">
        <f t="shared" si="8"/>
        <v>2687.5007517999998</v>
      </c>
      <c r="L177" s="33" t="s">
        <v>154</v>
      </c>
      <c r="M177" s="33" t="s">
        <v>1641</v>
      </c>
      <c r="N177" s="33" t="s">
        <v>1640</v>
      </c>
      <c r="O177" s="7" t="s">
        <v>399</v>
      </c>
      <c r="P177" s="33">
        <v>796</v>
      </c>
      <c r="Q177" s="33" t="s">
        <v>231</v>
      </c>
      <c r="R177" s="33">
        <v>1</v>
      </c>
      <c r="S177" s="33">
        <v>45</v>
      </c>
      <c r="T177" s="33" t="s">
        <v>148</v>
      </c>
      <c r="U177" s="10" t="s">
        <v>1642</v>
      </c>
      <c r="V177" s="10" t="s">
        <v>1642</v>
      </c>
      <c r="W177" s="10" t="s">
        <v>1643</v>
      </c>
      <c r="X177" s="7"/>
      <c r="Y177" s="65" t="s">
        <v>1632</v>
      </c>
      <c r="Z177" s="11" t="s">
        <v>983</v>
      </c>
      <c r="AA177" s="33">
        <v>4010419</v>
      </c>
    </row>
    <row r="178" spans="1:27" s="14" customFormat="1" ht="67.5">
      <c r="A178" s="11">
        <v>8</v>
      </c>
      <c r="B178" s="11" t="s">
        <v>2671</v>
      </c>
      <c r="C178" s="7" t="s">
        <v>133</v>
      </c>
      <c r="D178" s="33" t="s">
        <v>343</v>
      </c>
      <c r="E178" s="94" t="s">
        <v>2672</v>
      </c>
      <c r="F178" s="95" t="s">
        <v>2738</v>
      </c>
      <c r="G178" s="33">
        <v>628814</v>
      </c>
      <c r="H178" s="60" t="s">
        <v>2674</v>
      </c>
      <c r="I178" s="33" t="s">
        <v>2675</v>
      </c>
      <c r="J178" s="32">
        <v>10655.68</v>
      </c>
      <c r="K178" s="9">
        <f>J178</f>
        <v>10655.68</v>
      </c>
      <c r="L178" s="33" t="s">
        <v>2676</v>
      </c>
      <c r="M178" s="33" t="s">
        <v>2691</v>
      </c>
      <c r="N178" s="33" t="s">
        <v>2677</v>
      </c>
      <c r="O178" s="7" t="s">
        <v>146</v>
      </c>
      <c r="P178" s="33">
        <v>384</v>
      </c>
      <c r="Q178" s="33" t="s">
        <v>2678</v>
      </c>
      <c r="R178" s="33">
        <f>J178</f>
        <v>10655.68</v>
      </c>
      <c r="S178" s="33" t="s">
        <v>2679</v>
      </c>
      <c r="T178" s="33" t="s">
        <v>2680</v>
      </c>
      <c r="U178" s="10">
        <v>42614</v>
      </c>
      <c r="V178" s="10">
        <f t="shared" ref="V178:V181" si="9">U178</f>
        <v>42614</v>
      </c>
      <c r="W178" s="10">
        <v>42947</v>
      </c>
      <c r="X178" s="7"/>
      <c r="Y178" s="65" t="s">
        <v>2694</v>
      </c>
      <c r="Z178" s="11" t="s">
        <v>2672</v>
      </c>
      <c r="AA178" s="33" t="s">
        <v>2673</v>
      </c>
    </row>
    <row r="179" spans="1:27" s="14" customFormat="1" ht="78.75">
      <c r="A179" s="11">
        <v>8</v>
      </c>
      <c r="B179" s="11" t="s">
        <v>2681</v>
      </c>
      <c r="C179" s="7" t="s">
        <v>133</v>
      </c>
      <c r="D179" s="33" t="s">
        <v>343</v>
      </c>
      <c r="E179" s="94" t="s">
        <v>2682</v>
      </c>
      <c r="F179" s="95" t="s">
        <v>2735</v>
      </c>
      <c r="G179" s="33">
        <v>628804</v>
      </c>
      <c r="H179" s="60" t="s">
        <v>2684</v>
      </c>
      <c r="I179" s="33" t="s">
        <v>2675</v>
      </c>
      <c r="J179" s="32">
        <v>84745.762711864416</v>
      </c>
      <c r="K179" s="9">
        <f t="shared" ref="K179:K181" si="10">J179*1.18</f>
        <v>100000</v>
      </c>
      <c r="L179" s="33" t="s">
        <v>2676</v>
      </c>
      <c r="M179" s="33" t="s">
        <v>2692</v>
      </c>
      <c r="N179" s="33" t="s">
        <v>2685</v>
      </c>
      <c r="O179" s="7" t="s">
        <v>146</v>
      </c>
      <c r="P179" s="33">
        <v>384</v>
      </c>
      <c r="Q179" s="33" t="s">
        <v>2678</v>
      </c>
      <c r="R179" s="33">
        <f t="shared" ref="R179:R181" si="11">J179</f>
        <v>84745.762711864416</v>
      </c>
      <c r="S179" s="33">
        <v>45</v>
      </c>
      <c r="T179" s="33" t="s">
        <v>148</v>
      </c>
      <c r="U179" s="10">
        <v>42370</v>
      </c>
      <c r="V179" s="10">
        <f t="shared" si="9"/>
        <v>42370</v>
      </c>
      <c r="W179" s="10">
        <v>42735</v>
      </c>
      <c r="X179" s="7"/>
      <c r="Y179" s="65" t="s">
        <v>2694</v>
      </c>
      <c r="Z179" s="11" t="s">
        <v>2682</v>
      </c>
      <c r="AA179" s="33" t="s">
        <v>2683</v>
      </c>
    </row>
    <row r="180" spans="1:27" s="14" customFormat="1" ht="45">
      <c r="A180" s="11">
        <v>8</v>
      </c>
      <c r="B180" s="11" t="s">
        <v>2686</v>
      </c>
      <c r="C180" s="7" t="s">
        <v>133</v>
      </c>
      <c r="D180" s="33" t="s">
        <v>343</v>
      </c>
      <c r="E180" s="94" t="s">
        <v>2682</v>
      </c>
      <c r="F180" s="95" t="s">
        <v>2735</v>
      </c>
      <c r="G180" s="33">
        <v>628805</v>
      </c>
      <c r="H180" s="60" t="s">
        <v>2687</v>
      </c>
      <c r="I180" s="33" t="s">
        <v>2675</v>
      </c>
      <c r="J180" s="32">
        <v>59322.03389830509</v>
      </c>
      <c r="K180" s="9">
        <f t="shared" si="10"/>
        <v>70000</v>
      </c>
      <c r="L180" s="33" t="s">
        <v>2676</v>
      </c>
      <c r="M180" s="33" t="s">
        <v>2693</v>
      </c>
      <c r="N180" s="33" t="s">
        <v>2688</v>
      </c>
      <c r="O180" s="7" t="s">
        <v>146</v>
      </c>
      <c r="P180" s="33">
        <v>384</v>
      </c>
      <c r="Q180" s="33" t="s">
        <v>2678</v>
      </c>
      <c r="R180" s="33">
        <f t="shared" si="11"/>
        <v>59322.03389830509</v>
      </c>
      <c r="S180" s="33">
        <v>45</v>
      </c>
      <c r="T180" s="33" t="s">
        <v>148</v>
      </c>
      <c r="U180" s="10">
        <v>42370</v>
      </c>
      <c r="V180" s="10">
        <f t="shared" si="9"/>
        <v>42370</v>
      </c>
      <c r="W180" s="10">
        <v>42735</v>
      </c>
      <c r="X180" s="7"/>
      <c r="Y180" s="65" t="s">
        <v>2694</v>
      </c>
      <c r="Z180" s="11" t="s">
        <v>2682</v>
      </c>
      <c r="AA180" s="33" t="s">
        <v>2683</v>
      </c>
    </row>
    <row r="181" spans="1:27" s="14" customFormat="1" ht="45">
      <c r="A181" s="11">
        <v>8</v>
      </c>
      <c r="B181" s="11" t="s">
        <v>2689</v>
      </c>
      <c r="C181" s="7" t="s">
        <v>133</v>
      </c>
      <c r="D181" s="33" t="s">
        <v>343</v>
      </c>
      <c r="E181" s="94" t="s">
        <v>2682</v>
      </c>
      <c r="F181" s="95" t="s">
        <v>2735</v>
      </c>
      <c r="G181" s="33">
        <v>628808</v>
      </c>
      <c r="H181" s="60" t="s">
        <v>2690</v>
      </c>
      <c r="I181" s="33" t="s">
        <v>2675</v>
      </c>
      <c r="J181" s="32">
        <v>25423.728813559323</v>
      </c>
      <c r="K181" s="9">
        <f t="shared" si="10"/>
        <v>30000</v>
      </c>
      <c r="L181" s="33" t="s">
        <v>2676</v>
      </c>
      <c r="M181" s="33" t="s">
        <v>2693</v>
      </c>
      <c r="N181" s="33" t="s">
        <v>2688</v>
      </c>
      <c r="O181" s="7" t="s">
        <v>146</v>
      </c>
      <c r="P181" s="33">
        <v>384</v>
      </c>
      <c r="Q181" s="33" t="s">
        <v>2678</v>
      </c>
      <c r="R181" s="33">
        <f t="shared" si="11"/>
        <v>25423.728813559323</v>
      </c>
      <c r="S181" s="33">
        <v>46</v>
      </c>
      <c r="T181" s="33" t="s">
        <v>159</v>
      </c>
      <c r="U181" s="10">
        <v>42370</v>
      </c>
      <c r="V181" s="10">
        <f t="shared" si="9"/>
        <v>42370</v>
      </c>
      <c r="W181" s="10">
        <v>42735</v>
      </c>
      <c r="X181" s="7"/>
      <c r="Y181" s="65" t="s">
        <v>2694</v>
      </c>
      <c r="Z181" s="11" t="s">
        <v>2682</v>
      </c>
      <c r="AA181" s="33" t="s">
        <v>2683</v>
      </c>
    </row>
    <row r="182" spans="1:27" ht="18.75" customHeight="1">
      <c r="J182" s="68">
        <f>SUM(J6:J181)</f>
        <v>2607236.1110969437</v>
      </c>
      <c r="K182" s="68">
        <f>SUM(K6:K181)</f>
        <v>3000632.5288343914</v>
      </c>
    </row>
    <row r="185" spans="1:27" ht="15.75">
      <c r="J185" s="68"/>
      <c r="K185" s="68"/>
    </row>
  </sheetData>
  <autoFilter ref="A5:Y182"/>
  <customSheetViews>
    <customSheetView guid="{91206890-AB9E-4AE6-88CA-33FA41DB3989}" scale="115" showAutoFilter="1" hiddenColumns="1">
      <pane ySplit="5" topLeftCell="A176" activePane="bottomLeft" state="frozen"/>
      <selection pane="bottomLeft" activeCell="J6" sqref="J6:J181"/>
      <pageMargins left="0.70866141732283472" right="0.70866141732283472" top="0.74803149606299213" bottom="0.74803149606299213" header="0.31496062992125984" footer="0.31496062992125984"/>
      <printOptions horizontalCentered="1"/>
      <pageSetup paperSize="8" scale="59" orientation="landscape" r:id="rId1"/>
      <headerFooter>
        <oddFooter>&amp;CСтраница &amp;P</oddFooter>
      </headerFooter>
      <autoFilter ref="A5:Y182"/>
    </customSheetView>
    <customSheetView guid="{3792B725-69C0-48E2-A18B-1F4E7385BF7C}" scale="115" showPageBreaks="1" showAutoFilter="1" hiddenColumns="1">
      <pane ySplit="5" topLeftCell="A179" activePane="bottomLeft" state="frozen"/>
      <selection pane="bottomLeft" activeCell="J6" sqref="J6:J185"/>
      <pageMargins left="0.70866141732283472" right="0.70866141732283472" top="0.74803149606299213" bottom="0.74803149606299213" header="0.31496062992125984" footer="0.31496062992125984"/>
      <printOptions horizontalCentered="1"/>
      <pageSetup paperSize="8" scale="59" orientation="landscape" r:id="rId2"/>
      <headerFooter>
        <oddFooter>&amp;CСтраница &amp;P</oddFooter>
      </headerFooter>
      <autoFilter ref="A5:Y186"/>
    </customSheetView>
    <customSheetView guid="{0665383F-517F-4531-85E8-11311FD6FB0A}" showPageBreaks="1">
      <selection activeCell="A147" sqref="A147:XFD147"/>
      <pageMargins left="0.7" right="0.7" top="0.75" bottom="0.75" header="0.3" footer="0.3"/>
      <pageSetup paperSize="8" orientation="landscape" r:id="rId3"/>
    </customSheetView>
    <customSheetView guid="{3149F25E-C303-4B60-BA7C-E1DCD8AD37EA}" scale="115" showPageBreaks="1" showAutoFilter="1" hiddenColumns="1">
      <pane ySplit="5" topLeftCell="A69" activePane="bottomLeft" state="frozen"/>
      <selection pane="bottomLeft" activeCell="J6" sqref="J6:J185"/>
      <pageMargins left="0.70866141732283472" right="0.70866141732283472" top="0.74803149606299213" bottom="0.74803149606299213" header="0.31496062992125984" footer="0.31496062992125984"/>
      <printOptions horizontalCentered="1"/>
      <pageSetup paperSize="8" scale="59" orientation="landscape" r:id="rId4"/>
      <headerFooter>
        <oddFooter>&amp;CСтраница &amp;P</oddFooter>
      </headerFooter>
      <autoFilter ref="A5:Y186"/>
    </customSheetView>
  </customSheetViews>
  <mergeCells count="26">
    <mergeCell ref="G2:G4"/>
    <mergeCell ref="H2:H4"/>
    <mergeCell ref="M3:M4"/>
    <mergeCell ref="N3:N4"/>
    <mergeCell ref="N2:W2"/>
    <mergeCell ref="I2:I4"/>
    <mergeCell ref="J2:K3"/>
    <mergeCell ref="A2:A4"/>
    <mergeCell ref="B2:B4"/>
    <mergeCell ref="C2:D2"/>
    <mergeCell ref="E2:E4"/>
    <mergeCell ref="F2:F4"/>
    <mergeCell ref="C3:C4"/>
    <mergeCell ref="D3:D4"/>
    <mergeCell ref="Z2:Z4"/>
    <mergeCell ref="AA2:AA4"/>
    <mergeCell ref="L2:L4"/>
    <mergeCell ref="W3:W4"/>
    <mergeCell ref="O3:O4"/>
    <mergeCell ref="P3:Q3"/>
    <mergeCell ref="R3:R4"/>
    <mergeCell ref="S3:T3"/>
    <mergeCell ref="U3:U4"/>
    <mergeCell ref="V3:V4"/>
    <mergeCell ref="Y2:Y4"/>
    <mergeCell ref="X2:X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9" orientation="landscape" r:id="rId5"/>
  <headerFooter>
    <oddFooter>&amp;CСтраница &amp;P</oddFooter>
  </headerFooter>
  <ignoredErrors>
    <ignoredError sqref="I178:I181" numberStoredAsText="1"/>
    <ignoredError sqref="J182:K18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533"/>
  <sheetViews>
    <sheetView zoomScale="115" zoomScaleNormal="115" zoomScaleSheetLayoutView="70" workbookViewId="0">
      <pane xSplit="10" ySplit="5" topLeftCell="V6" activePane="bottomRight" state="frozen"/>
      <selection pane="topRight" activeCell="K1" sqref="K1"/>
      <selection pane="bottomLeft" activeCell="A6" sqref="A6"/>
      <selection pane="bottomRight" activeCell="A6" sqref="A6"/>
    </sheetView>
  </sheetViews>
  <sheetFormatPr defaultRowHeight="11.25"/>
  <cols>
    <col min="1" max="1" width="5.42578125" style="2" customWidth="1"/>
    <col min="2" max="2" width="11.5703125" style="2" customWidth="1"/>
    <col min="3" max="3" width="8" style="2" bestFit="1" customWidth="1"/>
    <col min="4" max="4" width="9.140625" style="2"/>
    <col min="5" max="5" width="12.28515625" style="2" customWidth="1"/>
    <col min="6" max="6" width="10.28515625" style="2" customWidth="1"/>
    <col min="7" max="7" width="10.5703125" style="2" customWidth="1"/>
    <col min="8" max="8" width="7.140625" style="2" customWidth="1"/>
    <col min="9" max="9" width="9.7109375" style="2" customWidth="1"/>
    <col min="10" max="10" width="39.42578125" style="2" customWidth="1"/>
    <col min="11" max="11" width="16.28515625" style="2" customWidth="1"/>
    <col min="12" max="12" width="14" style="2" customWidth="1"/>
    <col min="13" max="13" width="12.85546875" style="2" customWidth="1"/>
    <col min="14" max="14" width="10.5703125" style="2" customWidth="1"/>
    <col min="15" max="15" width="13.7109375" style="2" customWidth="1"/>
    <col min="16" max="16" width="17.5703125" style="2" customWidth="1"/>
    <col min="17" max="18" width="12" style="2" customWidth="1"/>
    <col min="19" max="19" width="13" style="2" customWidth="1"/>
    <col min="20" max="20" width="14.140625" style="2" customWidth="1"/>
    <col min="21" max="22" width="11.7109375" style="2" customWidth="1"/>
    <col min="23" max="23" width="17" style="2" customWidth="1"/>
    <col min="24" max="25" width="11.7109375" style="2" customWidth="1"/>
    <col min="26" max="26" width="12.42578125" style="2" customWidth="1"/>
    <col min="27" max="28" width="11.7109375" style="2" customWidth="1"/>
    <col min="29" max="29" width="12.42578125" style="2" customWidth="1"/>
    <col min="30" max="30" width="12.5703125" style="2" customWidth="1"/>
    <col min="31" max="31" width="25.85546875" style="2" customWidth="1"/>
    <col min="32" max="32" width="18.140625" style="2" customWidth="1"/>
    <col min="33" max="33" width="11.5703125" style="2" customWidth="1"/>
    <col min="34" max="41" width="9.140625" style="2" customWidth="1"/>
    <col min="42" max="42" width="26.140625" style="2" customWidth="1"/>
    <col min="43" max="49" width="9.140625" style="2" customWidth="1"/>
    <col min="50" max="50" width="10.7109375" style="2" customWidth="1"/>
    <col min="51" max="54" width="9.140625" style="2" customWidth="1"/>
    <col min="55" max="55" width="27" style="2" customWidth="1"/>
    <col min="56" max="56" width="23.42578125" style="2" customWidth="1"/>
    <col min="57" max="57" width="10.28515625" style="2" hidden="1" customWidth="1"/>
    <col min="58" max="58" width="10.5703125" style="2" hidden="1" customWidth="1"/>
    <col min="59" max="16384" width="9.140625" style="2"/>
  </cols>
  <sheetData>
    <row r="1" spans="1:58" s="5" customFormat="1" ht="18.75">
      <c r="A1" s="4" t="s">
        <v>2373</v>
      </c>
    </row>
    <row r="2" spans="1:58" s="6" customFormat="1" ht="11.25" customHeight="1">
      <c r="A2" s="326" t="s">
        <v>34</v>
      </c>
      <c r="B2" s="326" t="s">
        <v>128</v>
      </c>
      <c r="C2" s="326" t="s">
        <v>20</v>
      </c>
      <c r="D2" s="326"/>
      <c r="E2" s="326"/>
      <c r="F2" s="347" t="s">
        <v>2720</v>
      </c>
      <c r="G2" s="348" t="s">
        <v>2721</v>
      </c>
      <c r="H2" s="326" t="s">
        <v>2667</v>
      </c>
      <c r="I2" s="326" t="s">
        <v>21</v>
      </c>
      <c r="J2" s="326" t="s">
        <v>22</v>
      </c>
      <c r="K2" s="326" t="s">
        <v>40</v>
      </c>
      <c r="L2" s="326" t="s">
        <v>41</v>
      </c>
      <c r="M2" s="326" t="s">
        <v>54</v>
      </c>
      <c r="N2" s="327" t="s">
        <v>127</v>
      </c>
      <c r="O2" s="326" t="s">
        <v>129</v>
      </c>
      <c r="P2" s="326" t="s">
        <v>55</v>
      </c>
      <c r="Q2" s="326" t="s">
        <v>47</v>
      </c>
      <c r="R2" s="326"/>
      <c r="S2" s="345" t="s">
        <v>130</v>
      </c>
      <c r="T2" s="345"/>
      <c r="U2" s="345" t="s">
        <v>451</v>
      </c>
      <c r="V2" s="345"/>
      <c r="W2" s="326" t="s">
        <v>42</v>
      </c>
      <c r="X2" s="326" t="s">
        <v>0</v>
      </c>
      <c r="Y2" s="326"/>
      <c r="Z2" s="326"/>
      <c r="AA2" s="326"/>
      <c r="AB2" s="326"/>
      <c r="AC2" s="326" t="s">
        <v>44</v>
      </c>
      <c r="AD2" s="326"/>
      <c r="AE2" s="326" t="s">
        <v>35</v>
      </c>
      <c r="AF2" s="326"/>
      <c r="AG2" s="326"/>
      <c r="AH2" s="326"/>
      <c r="AI2" s="326"/>
      <c r="AJ2" s="326"/>
      <c r="AK2" s="326"/>
      <c r="AL2" s="326"/>
      <c r="AM2" s="326"/>
      <c r="AN2" s="326"/>
      <c r="AO2" s="326" t="s">
        <v>19</v>
      </c>
      <c r="AP2" s="326" t="s">
        <v>56</v>
      </c>
      <c r="AQ2" s="326" t="s">
        <v>57</v>
      </c>
      <c r="AR2" s="327" t="s">
        <v>124</v>
      </c>
      <c r="AS2" s="333" t="s">
        <v>58</v>
      </c>
      <c r="AT2" s="334"/>
      <c r="AU2" s="334"/>
      <c r="AV2" s="334"/>
      <c r="AW2" s="334"/>
      <c r="AX2" s="334"/>
      <c r="AY2" s="334"/>
      <c r="AZ2" s="334"/>
      <c r="BA2" s="334"/>
      <c r="BB2" s="335"/>
      <c r="BC2" s="327" t="s">
        <v>48</v>
      </c>
      <c r="BD2" s="327" t="s">
        <v>131</v>
      </c>
      <c r="BE2" s="326" t="s">
        <v>36</v>
      </c>
      <c r="BF2" s="326" t="s">
        <v>37</v>
      </c>
    </row>
    <row r="3" spans="1:58" s="6" customFormat="1" ht="24" customHeight="1">
      <c r="A3" s="326"/>
      <c r="B3" s="326"/>
      <c r="C3" s="326" t="s">
        <v>59</v>
      </c>
      <c r="D3" s="326" t="s">
        <v>60</v>
      </c>
      <c r="E3" s="326" t="s">
        <v>61</v>
      </c>
      <c r="F3" s="347"/>
      <c r="G3" s="348"/>
      <c r="H3" s="326"/>
      <c r="I3" s="326"/>
      <c r="J3" s="326"/>
      <c r="K3" s="326"/>
      <c r="L3" s="326"/>
      <c r="M3" s="326"/>
      <c r="N3" s="328"/>
      <c r="O3" s="326"/>
      <c r="P3" s="326"/>
      <c r="Q3" s="326"/>
      <c r="R3" s="326"/>
      <c r="S3" s="345"/>
      <c r="T3" s="345"/>
      <c r="U3" s="345"/>
      <c r="V3" s="345"/>
      <c r="W3" s="326"/>
      <c r="X3" s="326" t="s">
        <v>62</v>
      </c>
      <c r="Y3" s="326" t="s">
        <v>63</v>
      </c>
      <c r="Z3" s="326" t="s">
        <v>49</v>
      </c>
      <c r="AA3" s="330" t="s">
        <v>50</v>
      </c>
      <c r="AB3" s="330" t="s">
        <v>27</v>
      </c>
      <c r="AC3" s="326" t="s">
        <v>29</v>
      </c>
      <c r="AD3" s="326" t="s">
        <v>43</v>
      </c>
      <c r="AE3" s="326" t="s">
        <v>32</v>
      </c>
      <c r="AF3" s="326" t="s">
        <v>33</v>
      </c>
      <c r="AG3" s="326" t="s">
        <v>23</v>
      </c>
      <c r="AH3" s="326"/>
      <c r="AI3" s="326" t="s">
        <v>39</v>
      </c>
      <c r="AJ3" s="326" t="s">
        <v>30</v>
      </c>
      <c r="AK3" s="326"/>
      <c r="AL3" s="345" t="s">
        <v>28</v>
      </c>
      <c r="AM3" s="326" t="s">
        <v>25</v>
      </c>
      <c r="AN3" s="346" t="s">
        <v>26</v>
      </c>
      <c r="AO3" s="326"/>
      <c r="AP3" s="326"/>
      <c r="AQ3" s="326"/>
      <c r="AR3" s="331"/>
      <c r="AS3" s="336" t="s">
        <v>64</v>
      </c>
      <c r="AT3" s="336" t="s">
        <v>65</v>
      </c>
      <c r="AU3" s="336" t="s">
        <v>66</v>
      </c>
      <c r="AV3" s="338" t="s">
        <v>67</v>
      </c>
      <c r="AW3" s="338" t="s">
        <v>68</v>
      </c>
      <c r="AX3" s="340" t="s">
        <v>69</v>
      </c>
      <c r="AY3" s="342" t="s">
        <v>70</v>
      </c>
      <c r="AZ3" s="343"/>
      <c r="BA3" s="344"/>
      <c r="BB3" s="336" t="s">
        <v>73</v>
      </c>
      <c r="BC3" s="328"/>
      <c r="BD3" s="328"/>
      <c r="BE3" s="326"/>
      <c r="BF3" s="326"/>
    </row>
    <row r="4" spans="1:58" s="6" customFormat="1" ht="78.75">
      <c r="A4" s="326"/>
      <c r="B4" s="326"/>
      <c r="C4" s="326"/>
      <c r="D4" s="326"/>
      <c r="E4" s="326"/>
      <c r="F4" s="347"/>
      <c r="G4" s="348"/>
      <c r="H4" s="326"/>
      <c r="I4" s="326"/>
      <c r="J4" s="326"/>
      <c r="K4" s="326"/>
      <c r="L4" s="326"/>
      <c r="M4" s="326"/>
      <c r="N4" s="329"/>
      <c r="O4" s="326"/>
      <c r="P4" s="326"/>
      <c r="Q4" s="17" t="s">
        <v>45</v>
      </c>
      <c r="R4" s="17" t="s">
        <v>46</v>
      </c>
      <c r="S4" s="17" t="s">
        <v>45</v>
      </c>
      <c r="T4" s="31" t="s">
        <v>1995</v>
      </c>
      <c r="U4" s="17" t="s">
        <v>45</v>
      </c>
      <c r="V4" s="17" t="s">
        <v>46</v>
      </c>
      <c r="W4" s="326"/>
      <c r="X4" s="326"/>
      <c r="Y4" s="326"/>
      <c r="Z4" s="326"/>
      <c r="AA4" s="330"/>
      <c r="AB4" s="330"/>
      <c r="AC4" s="326"/>
      <c r="AD4" s="326"/>
      <c r="AE4" s="326"/>
      <c r="AF4" s="326"/>
      <c r="AG4" s="17" t="s">
        <v>38</v>
      </c>
      <c r="AH4" s="17" t="s">
        <v>31</v>
      </c>
      <c r="AI4" s="326"/>
      <c r="AJ4" s="17" t="s">
        <v>125</v>
      </c>
      <c r="AK4" s="17" t="s">
        <v>31</v>
      </c>
      <c r="AL4" s="345"/>
      <c r="AM4" s="326"/>
      <c r="AN4" s="346"/>
      <c r="AO4" s="326"/>
      <c r="AP4" s="326"/>
      <c r="AQ4" s="326"/>
      <c r="AR4" s="332"/>
      <c r="AS4" s="337"/>
      <c r="AT4" s="337"/>
      <c r="AU4" s="337"/>
      <c r="AV4" s="339"/>
      <c r="AW4" s="339"/>
      <c r="AX4" s="341"/>
      <c r="AY4" s="18" t="s">
        <v>126</v>
      </c>
      <c r="AZ4" s="19" t="s">
        <v>71</v>
      </c>
      <c r="BA4" s="19" t="s">
        <v>72</v>
      </c>
      <c r="BB4" s="337"/>
      <c r="BC4" s="329"/>
      <c r="BD4" s="329"/>
      <c r="BE4" s="326"/>
      <c r="BF4" s="326"/>
    </row>
    <row r="5" spans="1:58" s="6" customForma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0">
        <v>21</v>
      </c>
      <c r="V5" s="20">
        <v>22</v>
      </c>
      <c r="W5" s="20">
        <v>23</v>
      </c>
      <c r="X5" s="20">
        <v>24</v>
      </c>
      <c r="Y5" s="20">
        <v>25</v>
      </c>
      <c r="Z5" s="20">
        <v>26</v>
      </c>
      <c r="AA5" s="20">
        <v>27</v>
      </c>
      <c r="AB5" s="20">
        <v>28</v>
      </c>
      <c r="AC5" s="20">
        <v>29</v>
      </c>
      <c r="AD5" s="20">
        <v>30</v>
      </c>
      <c r="AE5" s="20">
        <v>31</v>
      </c>
      <c r="AF5" s="20">
        <v>32</v>
      </c>
      <c r="AG5" s="20">
        <v>33</v>
      </c>
      <c r="AH5" s="20">
        <v>34</v>
      </c>
      <c r="AI5" s="20">
        <v>35</v>
      </c>
      <c r="AJ5" s="20">
        <v>36</v>
      </c>
      <c r="AK5" s="20">
        <v>37</v>
      </c>
      <c r="AL5" s="20">
        <v>38</v>
      </c>
      <c r="AM5" s="20">
        <v>39</v>
      </c>
      <c r="AN5" s="20">
        <v>40</v>
      </c>
      <c r="AO5" s="20">
        <v>41</v>
      </c>
      <c r="AP5" s="20">
        <v>42</v>
      </c>
      <c r="AQ5" s="20">
        <v>43</v>
      </c>
      <c r="AR5" s="20">
        <v>44</v>
      </c>
      <c r="AS5" s="20">
        <v>45</v>
      </c>
      <c r="AT5" s="20">
        <v>46</v>
      </c>
      <c r="AU5" s="20">
        <v>47</v>
      </c>
      <c r="AV5" s="20">
        <v>48</v>
      </c>
      <c r="AW5" s="20">
        <v>49</v>
      </c>
      <c r="AX5" s="20">
        <v>50</v>
      </c>
      <c r="AY5" s="20">
        <v>51</v>
      </c>
      <c r="AZ5" s="20">
        <v>52</v>
      </c>
      <c r="BA5" s="20">
        <v>53</v>
      </c>
      <c r="BB5" s="20">
        <v>54</v>
      </c>
      <c r="BC5" s="20">
        <v>55</v>
      </c>
      <c r="BD5" s="20">
        <v>56</v>
      </c>
      <c r="BE5" s="20">
        <v>6</v>
      </c>
      <c r="BF5" s="20">
        <v>7</v>
      </c>
    </row>
    <row r="6" spans="1:58" s="78" customFormat="1" ht="68.25" customHeight="1">
      <c r="A6" s="71">
        <v>3</v>
      </c>
      <c r="B6" s="71" t="s">
        <v>656</v>
      </c>
      <c r="C6" s="71" t="s">
        <v>133</v>
      </c>
      <c r="D6" s="71" t="s">
        <v>647</v>
      </c>
      <c r="E6" s="71" t="s">
        <v>2625</v>
      </c>
      <c r="F6" s="90" t="s">
        <v>648</v>
      </c>
      <c r="G6" s="91" t="s">
        <v>2722</v>
      </c>
      <c r="H6" s="71" t="s">
        <v>136</v>
      </c>
      <c r="I6" s="71">
        <v>844749</v>
      </c>
      <c r="J6" s="72" t="s">
        <v>657</v>
      </c>
      <c r="K6" s="71" t="s">
        <v>650</v>
      </c>
      <c r="L6" s="71" t="s">
        <v>651</v>
      </c>
      <c r="M6" s="73" t="s">
        <v>140</v>
      </c>
      <c r="N6" s="73" t="s">
        <v>652</v>
      </c>
      <c r="O6" s="73" t="s">
        <v>114</v>
      </c>
      <c r="P6" s="71" t="s">
        <v>653</v>
      </c>
      <c r="Q6" s="74">
        <v>3000</v>
      </c>
      <c r="R6" s="74">
        <f t="shared" ref="R6:R41" si="0">Q6*1.18</f>
        <v>3540</v>
      </c>
      <c r="S6" s="74">
        <v>3000</v>
      </c>
      <c r="T6" s="75">
        <v>0.18</v>
      </c>
      <c r="U6" s="74">
        <v>3000</v>
      </c>
      <c r="V6" s="74">
        <f t="shared" ref="V6:V41" si="1">U6*1.18</f>
        <v>3540</v>
      </c>
      <c r="W6" s="73" t="s">
        <v>289</v>
      </c>
      <c r="X6" s="73" t="s">
        <v>133</v>
      </c>
      <c r="Y6" s="73" t="s">
        <v>133</v>
      </c>
      <c r="Z6" s="73" t="s">
        <v>290</v>
      </c>
      <c r="AA6" s="76">
        <v>42309</v>
      </c>
      <c r="AB6" s="76">
        <f t="shared" ref="AB6:AB32" si="2">AA6+60</f>
        <v>42369</v>
      </c>
      <c r="AC6" s="77"/>
      <c r="AD6" s="77"/>
      <c r="AE6" s="72" t="s">
        <v>658</v>
      </c>
      <c r="AF6" s="73" t="s">
        <v>399</v>
      </c>
      <c r="AG6" s="71">
        <v>796</v>
      </c>
      <c r="AH6" s="71" t="s">
        <v>600</v>
      </c>
      <c r="AI6" s="77">
        <v>5</v>
      </c>
      <c r="AJ6" s="77" t="s">
        <v>659</v>
      </c>
      <c r="AK6" s="71" t="s">
        <v>655</v>
      </c>
      <c r="AL6" s="76">
        <v>42461</v>
      </c>
      <c r="AM6" s="76">
        <v>42461</v>
      </c>
      <c r="AN6" s="76">
        <v>42674</v>
      </c>
      <c r="AO6" s="77">
        <v>2016</v>
      </c>
      <c r="AP6" s="71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4"/>
      <c r="BB6" s="77"/>
      <c r="BC6" s="71"/>
      <c r="BD6" s="71" t="s">
        <v>783</v>
      </c>
      <c r="BE6" s="71" t="s">
        <v>648</v>
      </c>
      <c r="BF6" s="71">
        <v>4530850</v>
      </c>
    </row>
    <row r="7" spans="1:58" s="78" customFormat="1" ht="68.25" customHeight="1">
      <c r="A7" s="71">
        <v>3</v>
      </c>
      <c r="B7" s="71" t="s">
        <v>660</v>
      </c>
      <c r="C7" s="71" t="s">
        <v>133</v>
      </c>
      <c r="D7" s="71" t="s">
        <v>647</v>
      </c>
      <c r="E7" s="71" t="s">
        <v>2625</v>
      </c>
      <c r="F7" s="90" t="s">
        <v>648</v>
      </c>
      <c r="G7" s="91" t="s">
        <v>2723</v>
      </c>
      <c r="H7" s="71" t="s">
        <v>136</v>
      </c>
      <c r="I7" s="71">
        <v>844750</v>
      </c>
      <c r="J7" s="72" t="s">
        <v>661</v>
      </c>
      <c r="K7" s="71" t="s">
        <v>662</v>
      </c>
      <c r="L7" s="71" t="s">
        <v>651</v>
      </c>
      <c r="M7" s="73" t="s">
        <v>140</v>
      </c>
      <c r="N7" s="73" t="s">
        <v>652</v>
      </c>
      <c r="O7" s="73" t="s">
        <v>114</v>
      </c>
      <c r="P7" s="71" t="s">
        <v>653</v>
      </c>
      <c r="Q7" s="74">
        <v>4500</v>
      </c>
      <c r="R7" s="74">
        <f t="shared" si="0"/>
        <v>5310</v>
      </c>
      <c r="S7" s="74">
        <v>4500</v>
      </c>
      <c r="T7" s="75">
        <v>0.18</v>
      </c>
      <c r="U7" s="74">
        <v>4500</v>
      </c>
      <c r="V7" s="74">
        <f t="shared" si="1"/>
        <v>5310</v>
      </c>
      <c r="W7" s="73" t="s">
        <v>289</v>
      </c>
      <c r="X7" s="73" t="s">
        <v>133</v>
      </c>
      <c r="Y7" s="73" t="s">
        <v>133</v>
      </c>
      <c r="Z7" s="73" t="s">
        <v>290</v>
      </c>
      <c r="AA7" s="76">
        <v>42309</v>
      </c>
      <c r="AB7" s="76">
        <f t="shared" si="2"/>
        <v>42369</v>
      </c>
      <c r="AC7" s="77"/>
      <c r="AD7" s="77"/>
      <c r="AE7" s="72" t="s">
        <v>663</v>
      </c>
      <c r="AF7" s="73" t="s">
        <v>399</v>
      </c>
      <c r="AG7" s="71">
        <v>796</v>
      </c>
      <c r="AH7" s="71" t="s">
        <v>600</v>
      </c>
      <c r="AI7" s="77">
        <v>15</v>
      </c>
      <c r="AJ7" s="77" t="s">
        <v>659</v>
      </c>
      <c r="AK7" s="71" t="s">
        <v>655</v>
      </c>
      <c r="AL7" s="76">
        <v>42461</v>
      </c>
      <c r="AM7" s="76">
        <v>42461</v>
      </c>
      <c r="AN7" s="76">
        <v>42674</v>
      </c>
      <c r="AO7" s="77">
        <v>2016</v>
      </c>
      <c r="AP7" s="71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4"/>
      <c r="BB7" s="77"/>
      <c r="BC7" s="71"/>
      <c r="BD7" s="71" t="s">
        <v>783</v>
      </c>
      <c r="BE7" s="71" t="s">
        <v>648</v>
      </c>
      <c r="BF7" s="71">
        <v>4530159</v>
      </c>
    </row>
    <row r="8" spans="1:58" s="78" customFormat="1" ht="68.25" customHeight="1">
      <c r="A8" s="71">
        <v>3</v>
      </c>
      <c r="B8" s="71" t="s">
        <v>664</v>
      </c>
      <c r="C8" s="71" t="s">
        <v>133</v>
      </c>
      <c r="D8" s="71" t="s">
        <v>647</v>
      </c>
      <c r="E8" s="71" t="s">
        <v>2625</v>
      </c>
      <c r="F8" s="90" t="s">
        <v>648</v>
      </c>
      <c r="G8" s="91" t="s">
        <v>2722</v>
      </c>
      <c r="H8" s="71" t="s">
        <v>136</v>
      </c>
      <c r="I8" s="71">
        <v>844751</v>
      </c>
      <c r="J8" s="72" t="s">
        <v>2633</v>
      </c>
      <c r="K8" s="71" t="s">
        <v>665</v>
      </c>
      <c r="L8" s="71" t="s">
        <v>651</v>
      </c>
      <c r="M8" s="73" t="s">
        <v>140</v>
      </c>
      <c r="N8" s="73" t="s">
        <v>652</v>
      </c>
      <c r="O8" s="73" t="s">
        <v>114</v>
      </c>
      <c r="P8" s="71" t="s">
        <v>653</v>
      </c>
      <c r="Q8" s="74">
        <v>3000</v>
      </c>
      <c r="R8" s="74">
        <f t="shared" si="0"/>
        <v>3540</v>
      </c>
      <c r="S8" s="74">
        <v>3000</v>
      </c>
      <c r="T8" s="75">
        <v>0.18</v>
      </c>
      <c r="U8" s="74">
        <v>3000</v>
      </c>
      <c r="V8" s="74">
        <f t="shared" si="1"/>
        <v>3540</v>
      </c>
      <c r="W8" s="73" t="s">
        <v>289</v>
      </c>
      <c r="X8" s="73" t="s">
        <v>133</v>
      </c>
      <c r="Y8" s="73" t="s">
        <v>133</v>
      </c>
      <c r="Z8" s="73" t="s">
        <v>290</v>
      </c>
      <c r="AA8" s="76">
        <v>42309</v>
      </c>
      <c r="AB8" s="76">
        <f t="shared" si="2"/>
        <v>42369</v>
      </c>
      <c r="AC8" s="77"/>
      <c r="AD8" s="77"/>
      <c r="AE8" s="72" t="s">
        <v>666</v>
      </c>
      <c r="AF8" s="73" t="s">
        <v>399</v>
      </c>
      <c r="AG8" s="71">
        <v>796</v>
      </c>
      <c r="AH8" s="71" t="s">
        <v>667</v>
      </c>
      <c r="AI8" s="77">
        <v>99</v>
      </c>
      <c r="AJ8" s="77">
        <v>46200</v>
      </c>
      <c r="AK8" s="71" t="s">
        <v>655</v>
      </c>
      <c r="AL8" s="76">
        <v>42461</v>
      </c>
      <c r="AM8" s="76">
        <v>42461</v>
      </c>
      <c r="AN8" s="76">
        <v>42674</v>
      </c>
      <c r="AO8" s="77">
        <v>2016</v>
      </c>
      <c r="AP8" s="71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4"/>
      <c r="BB8" s="77"/>
      <c r="BC8" s="71"/>
      <c r="BD8" s="71" t="s">
        <v>783</v>
      </c>
      <c r="BE8" s="71" t="s">
        <v>648</v>
      </c>
      <c r="BF8" s="71">
        <v>4530854</v>
      </c>
    </row>
    <row r="9" spans="1:58" s="78" customFormat="1" ht="68.25" customHeight="1">
      <c r="A9" s="71">
        <v>3</v>
      </c>
      <c r="B9" s="71" t="s">
        <v>673</v>
      </c>
      <c r="C9" s="71" t="s">
        <v>133</v>
      </c>
      <c r="D9" s="71" t="s">
        <v>620</v>
      </c>
      <c r="E9" s="71" t="s">
        <v>2625</v>
      </c>
      <c r="F9" s="90" t="s">
        <v>648</v>
      </c>
      <c r="G9" s="91" t="s">
        <v>2724</v>
      </c>
      <c r="H9" s="71" t="s">
        <v>408</v>
      </c>
      <c r="I9" s="71">
        <v>844758</v>
      </c>
      <c r="J9" s="72" t="s">
        <v>674</v>
      </c>
      <c r="K9" s="71" t="s">
        <v>675</v>
      </c>
      <c r="L9" s="71" t="s">
        <v>651</v>
      </c>
      <c r="M9" s="73" t="s">
        <v>140</v>
      </c>
      <c r="N9" s="73" t="s">
        <v>652</v>
      </c>
      <c r="O9" s="73" t="s">
        <v>114</v>
      </c>
      <c r="P9" s="71" t="s">
        <v>653</v>
      </c>
      <c r="Q9" s="74">
        <v>9922.1</v>
      </c>
      <c r="R9" s="74">
        <f t="shared" si="0"/>
        <v>11708.078</v>
      </c>
      <c r="S9" s="74">
        <v>9922.1</v>
      </c>
      <c r="T9" s="75">
        <v>0.18</v>
      </c>
      <c r="U9" s="74">
        <v>9922.1</v>
      </c>
      <c r="V9" s="74">
        <f t="shared" si="1"/>
        <v>11708.078</v>
      </c>
      <c r="W9" s="73" t="s">
        <v>143</v>
      </c>
      <c r="X9" s="73" t="s">
        <v>133</v>
      </c>
      <c r="Y9" s="73" t="s">
        <v>133</v>
      </c>
      <c r="Z9" s="73" t="s">
        <v>290</v>
      </c>
      <c r="AA9" s="76">
        <v>42309</v>
      </c>
      <c r="AB9" s="76">
        <f t="shared" si="2"/>
        <v>42369</v>
      </c>
      <c r="AC9" s="77"/>
      <c r="AD9" s="77"/>
      <c r="AE9" s="72" t="s">
        <v>674</v>
      </c>
      <c r="AF9" s="73" t="s">
        <v>399</v>
      </c>
      <c r="AG9" s="71">
        <v>796</v>
      </c>
      <c r="AH9" s="71" t="s">
        <v>600</v>
      </c>
      <c r="AI9" s="77">
        <v>34</v>
      </c>
      <c r="AJ9" s="77" t="s">
        <v>2695</v>
      </c>
      <c r="AK9" s="71" t="s">
        <v>655</v>
      </c>
      <c r="AL9" s="76">
        <f>AM9-20</f>
        <v>42441</v>
      </c>
      <c r="AM9" s="76">
        <v>42461</v>
      </c>
      <c r="AN9" s="76">
        <v>42735</v>
      </c>
      <c r="AO9" s="77">
        <v>2016</v>
      </c>
      <c r="AP9" s="71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4"/>
      <c r="BB9" s="77"/>
      <c r="BC9" s="71"/>
      <c r="BD9" s="71" t="s">
        <v>783</v>
      </c>
      <c r="BE9" s="71" t="s">
        <v>648</v>
      </c>
      <c r="BF9" s="71">
        <v>4540020</v>
      </c>
    </row>
    <row r="10" spans="1:58" s="78" customFormat="1" ht="68.25" customHeight="1">
      <c r="A10" s="71">
        <v>3</v>
      </c>
      <c r="B10" s="71" t="s">
        <v>676</v>
      </c>
      <c r="C10" s="71" t="s">
        <v>133</v>
      </c>
      <c r="D10" s="71" t="s">
        <v>620</v>
      </c>
      <c r="E10" s="71" t="s">
        <v>2625</v>
      </c>
      <c r="F10" s="90" t="s">
        <v>648</v>
      </c>
      <c r="G10" s="91" t="s">
        <v>2724</v>
      </c>
      <c r="H10" s="71" t="s">
        <v>408</v>
      </c>
      <c r="I10" s="71">
        <v>844759</v>
      </c>
      <c r="J10" s="72" t="s">
        <v>677</v>
      </c>
      <c r="K10" s="71" t="s">
        <v>675</v>
      </c>
      <c r="L10" s="71" t="s">
        <v>651</v>
      </c>
      <c r="M10" s="73" t="s">
        <v>140</v>
      </c>
      <c r="N10" s="73" t="s">
        <v>652</v>
      </c>
      <c r="O10" s="73" t="s">
        <v>114</v>
      </c>
      <c r="P10" s="71" t="s">
        <v>653</v>
      </c>
      <c r="Q10" s="74">
        <v>9338.31</v>
      </c>
      <c r="R10" s="74">
        <f t="shared" si="0"/>
        <v>11019.2058</v>
      </c>
      <c r="S10" s="74">
        <v>9338.31</v>
      </c>
      <c r="T10" s="75">
        <v>0.18</v>
      </c>
      <c r="U10" s="74">
        <v>9338.31</v>
      </c>
      <c r="V10" s="74">
        <f t="shared" si="1"/>
        <v>11019.2058</v>
      </c>
      <c r="W10" s="73" t="s">
        <v>143</v>
      </c>
      <c r="X10" s="73" t="s">
        <v>133</v>
      </c>
      <c r="Y10" s="73" t="s">
        <v>133</v>
      </c>
      <c r="Z10" s="73" t="s">
        <v>290</v>
      </c>
      <c r="AA10" s="76">
        <v>42309</v>
      </c>
      <c r="AB10" s="76">
        <f t="shared" si="2"/>
        <v>42369</v>
      </c>
      <c r="AC10" s="77"/>
      <c r="AD10" s="77"/>
      <c r="AE10" s="72" t="s">
        <v>678</v>
      </c>
      <c r="AF10" s="73" t="s">
        <v>399</v>
      </c>
      <c r="AG10" s="71">
        <v>796</v>
      </c>
      <c r="AH10" s="71" t="s">
        <v>600</v>
      </c>
      <c r="AI10" s="77">
        <v>43</v>
      </c>
      <c r="AJ10" s="77" t="s">
        <v>2696</v>
      </c>
      <c r="AK10" s="71" t="s">
        <v>655</v>
      </c>
      <c r="AL10" s="76">
        <f>AM10-20</f>
        <v>42441</v>
      </c>
      <c r="AM10" s="76">
        <v>42461</v>
      </c>
      <c r="AN10" s="76">
        <v>42735</v>
      </c>
      <c r="AO10" s="77">
        <v>2016</v>
      </c>
      <c r="AP10" s="71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4"/>
      <c r="BB10" s="77"/>
      <c r="BC10" s="71"/>
      <c r="BD10" s="71" t="s">
        <v>783</v>
      </c>
      <c r="BE10" s="71" t="s">
        <v>648</v>
      </c>
      <c r="BF10" s="71">
        <v>4540020</v>
      </c>
    </row>
    <row r="11" spans="1:58" s="78" customFormat="1" ht="68.25" customHeight="1">
      <c r="A11" s="71">
        <v>3</v>
      </c>
      <c r="B11" s="71" t="s">
        <v>679</v>
      </c>
      <c r="C11" s="71" t="s">
        <v>133</v>
      </c>
      <c r="D11" s="71" t="s">
        <v>620</v>
      </c>
      <c r="E11" s="71" t="s">
        <v>2625</v>
      </c>
      <c r="F11" s="90" t="s">
        <v>648</v>
      </c>
      <c r="G11" s="91" t="s">
        <v>2724</v>
      </c>
      <c r="H11" s="71" t="s">
        <v>408</v>
      </c>
      <c r="I11" s="71">
        <v>844760</v>
      </c>
      <c r="J11" s="72" t="s">
        <v>680</v>
      </c>
      <c r="K11" s="71" t="s">
        <v>675</v>
      </c>
      <c r="L11" s="71" t="s">
        <v>651</v>
      </c>
      <c r="M11" s="73" t="s">
        <v>140</v>
      </c>
      <c r="N11" s="73" t="s">
        <v>652</v>
      </c>
      <c r="O11" s="73" t="s">
        <v>114</v>
      </c>
      <c r="P11" s="71" t="s">
        <v>653</v>
      </c>
      <c r="Q11" s="74">
        <v>7087.56</v>
      </c>
      <c r="R11" s="74">
        <f t="shared" si="0"/>
        <v>8363.3207999999995</v>
      </c>
      <c r="S11" s="74">
        <v>7087.56</v>
      </c>
      <c r="T11" s="75">
        <v>0.18</v>
      </c>
      <c r="U11" s="74">
        <v>7087.56</v>
      </c>
      <c r="V11" s="74">
        <f t="shared" si="1"/>
        <v>8363.3207999999995</v>
      </c>
      <c r="W11" s="73" t="s">
        <v>289</v>
      </c>
      <c r="X11" s="73" t="s">
        <v>133</v>
      </c>
      <c r="Y11" s="73" t="s">
        <v>133</v>
      </c>
      <c r="Z11" s="73" t="s">
        <v>290</v>
      </c>
      <c r="AA11" s="76">
        <v>42309</v>
      </c>
      <c r="AB11" s="76">
        <f t="shared" si="2"/>
        <v>42369</v>
      </c>
      <c r="AC11" s="77"/>
      <c r="AD11" s="77"/>
      <c r="AE11" s="72" t="s">
        <v>681</v>
      </c>
      <c r="AF11" s="73" t="s">
        <v>399</v>
      </c>
      <c r="AG11" s="71">
        <v>796</v>
      </c>
      <c r="AH11" s="71" t="s">
        <v>600</v>
      </c>
      <c r="AI11" s="77">
        <v>57</v>
      </c>
      <c r="AJ11" s="77" t="s">
        <v>2697</v>
      </c>
      <c r="AK11" s="71" t="s">
        <v>655</v>
      </c>
      <c r="AL11" s="76">
        <f>AM11-20</f>
        <v>42441</v>
      </c>
      <c r="AM11" s="76">
        <v>42461</v>
      </c>
      <c r="AN11" s="76">
        <v>42735</v>
      </c>
      <c r="AO11" s="77">
        <v>2016</v>
      </c>
      <c r="AP11" s="71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4"/>
      <c r="BB11" s="77"/>
      <c r="BC11" s="71"/>
      <c r="BD11" s="71" t="s">
        <v>783</v>
      </c>
      <c r="BE11" s="71" t="s">
        <v>648</v>
      </c>
      <c r="BF11" s="71">
        <v>4540020</v>
      </c>
    </row>
    <row r="12" spans="1:58" s="78" customFormat="1" ht="68.25" customHeight="1">
      <c r="A12" s="71">
        <v>3</v>
      </c>
      <c r="B12" s="71" t="s">
        <v>682</v>
      </c>
      <c r="C12" s="71" t="s">
        <v>133</v>
      </c>
      <c r="D12" s="71" t="s">
        <v>620</v>
      </c>
      <c r="E12" s="71" t="s">
        <v>2625</v>
      </c>
      <c r="F12" s="90" t="s">
        <v>648</v>
      </c>
      <c r="G12" s="91" t="s">
        <v>2725</v>
      </c>
      <c r="H12" s="71" t="s">
        <v>136</v>
      </c>
      <c r="I12" s="71">
        <v>844761</v>
      </c>
      <c r="J12" s="72" t="s">
        <v>2495</v>
      </c>
      <c r="K12" s="71" t="s">
        <v>675</v>
      </c>
      <c r="L12" s="71" t="s">
        <v>651</v>
      </c>
      <c r="M12" s="73" t="s">
        <v>140</v>
      </c>
      <c r="N12" s="73" t="s">
        <v>652</v>
      </c>
      <c r="O12" s="73" t="s">
        <v>114</v>
      </c>
      <c r="P12" s="71" t="s">
        <v>607</v>
      </c>
      <c r="Q12" s="74">
        <v>10000</v>
      </c>
      <c r="R12" s="74">
        <f t="shared" si="0"/>
        <v>11800</v>
      </c>
      <c r="S12" s="74">
        <v>8000</v>
      </c>
      <c r="T12" s="75">
        <v>0.18</v>
      </c>
      <c r="U12" s="74">
        <v>10000</v>
      </c>
      <c r="V12" s="74">
        <f t="shared" si="1"/>
        <v>11800</v>
      </c>
      <c r="W12" s="73" t="s">
        <v>143</v>
      </c>
      <c r="X12" s="73" t="s">
        <v>133</v>
      </c>
      <c r="Y12" s="73" t="s">
        <v>133</v>
      </c>
      <c r="Z12" s="73" t="s">
        <v>144</v>
      </c>
      <c r="AA12" s="76">
        <v>42309</v>
      </c>
      <c r="AB12" s="76">
        <f t="shared" si="2"/>
        <v>42369</v>
      </c>
      <c r="AC12" s="77"/>
      <c r="AD12" s="77"/>
      <c r="AE12" s="72" t="s">
        <v>683</v>
      </c>
      <c r="AF12" s="73" t="s">
        <v>399</v>
      </c>
      <c r="AG12" s="71">
        <v>796</v>
      </c>
      <c r="AH12" s="71" t="s">
        <v>600</v>
      </c>
      <c r="AI12" s="77">
        <v>1</v>
      </c>
      <c r="AJ12" s="77">
        <v>46200</v>
      </c>
      <c r="AK12" s="71" t="s">
        <v>684</v>
      </c>
      <c r="AL12" s="76">
        <f>AM12-20</f>
        <v>42471</v>
      </c>
      <c r="AM12" s="76">
        <v>42491</v>
      </c>
      <c r="AN12" s="76">
        <v>42855</v>
      </c>
      <c r="AO12" s="77" t="s">
        <v>292</v>
      </c>
      <c r="AP12" s="71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4"/>
      <c r="BB12" s="77"/>
      <c r="BC12" s="71"/>
      <c r="BD12" s="71" t="s">
        <v>783</v>
      </c>
      <c r="BE12" s="71" t="s">
        <v>648</v>
      </c>
      <c r="BF12" s="71">
        <v>4540031</v>
      </c>
    </row>
    <row r="13" spans="1:58" s="78" customFormat="1" ht="68.25" customHeight="1">
      <c r="A13" s="71">
        <v>3</v>
      </c>
      <c r="B13" s="71" t="s">
        <v>685</v>
      </c>
      <c r="C13" s="71" t="s">
        <v>133</v>
      </c>
      <c r="D13" s="71" t="s">
        <v>686</v>
      </c>
      <c r="E13" s="71" t="s">
        <v>2625</v>
      </c>
      <c r="F13" s="90" t="s">
        <v>648</v>
      </c>
      <c r="G13" s="91" t="s">
        <v>2726</v>
      </c>
      <c r="H13" s="71" t="s">
        <v>408</v>
      </c>
      <c r="I13" s="71">
        <v>844762</v>
      </c>
      <c r="J13" s="72" t="s">
        <v>687</v>
      </c>
      <c r="K13" s="71" t="s">
        <v>687</v>
      </c>
      <c r="L13" s="71" t="s">
        <v>651</v>
      </c>
      <c r="M13" s="73" t="s">
        <v>140</v>
      </c>
      <c r="N13" s="73" t="s">
        <v>652</v>
      </c>
      <c r="O13" s="73" t="s">
        <v>114</v>
      </c>
      <c r="P13" s="71" t="s">
        <v>688</v>
      </c>
      <c r="Q13" s="74">
        <v>4500</v>
      </c>
      <c r="R13" s="74">
        <f t="shared" si="0"/>
        <v>5310</v>
      </c>
      <c r="S13" s="74">
        <v>1045</v>
      </c>
      <c r="T13" s="75">
        <v>0.18</v>
      </c>
      <c r="U13" s="74">
        <v>4500</v>
      </c>
      <c r="V13" s="74">
        <f t="shared" si="1"/>
        <v>5310</v>
      </c>
      <c r="W13" s="73" t="s">
        <v>289</v>
      </c>
      <c r="X13" s="73" t="s">
        <v>133</v>
      </c>
      <c r="Y13" s="73" t="s">
        <v>133</v>
      </c>
      <c r="Z13" s="73" t="s">
        <v>290</v>
      </c>
      <c r="AA13" s="76">
        <v>42309</v>
      </c>
      <c r="AB13" s="76">
        <f t="shared" si="2"/>
        <v>42369</v>
      </c>
      <c r="AC13" s="77"/>
      <c r="AD13" s="77"/>
      <c r="AE13" s="72" t="s">
        <v>687</v>
      </c>
      <c r="AF13" s="73" t="s">
        <v>399</v>
      </c>
      <c r="AG13" s="71">
        <v>796</v>
      </c>
      <c r="AH13" s="71" t="s">
        <v>600</v>
      </c>
      <c r="AI13" s="77">
        <v>1</v>
      </c>
      <c r="AJ13" s="77">
        <v>46200</v>
      </c>
      <c r="AK13" s="71" t="s">
        <v>655</v>
      </c>
      <c r="AL13" s="76">
        <v>42461</v>
      </c>
      <c r="AM13" s="76">
        <v>42461</v>
      </c>
      <c r="AN13" s="76">
        <v>42826</v>
      </c>
      <c r="AO13" s="77" t="s">
        <v>292</v>
      </c>
      <c r="AP13" s="71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4"/>
      <c r="BB13" s="77"/>
      <c r="BC13" s="71"/>
      <c r="BD13" s="71" t="s">
        <v>783</v>
      </c>
      <c r="BE13" s="71" t="s">
        <v>648</v>
      </c>
      <c r="BF13" s="71">
        <v>5020000</v>
      </c>
    </row>
    <row r="14" spans="1:58" s="78" customFormat="1" ht="68.25" customHeight="1">
      <c r="A14" s="71">
        <v>3</v>
      </c>
      <c r="B14" s="71" t="s">
        <v>689</v>
      </c>
      <c r="C14" s="71" t="s">
        <v>133</v>
      </c>
      <c r="D14" s="71" t="s">
        <v>686</v>
      </c>
      <c r="E14" s="71" t="s">
        <v>2625</v>
      </c>
      <c r="F14" s="90" t="s">
        <v>648</v>
      </c>
      <c r="G14" s="91" t="s">
        <v>2726</v>
      </c>
      <c r="H14" s="71" t="s">
        <v>408</v>
      </c>
      <c r="I14" s="71">
        <v>844763</v>
      </c>
      <c r="J14" s="72" t="s">
        <v>690</v>
      </c>
      <c r="K14" s="71" t="s">
        <v>691</v>
      </c>
      <c r="L14" s="71" t="s">
        <v>651</v>
      </c>
      <c r="M14" s="73" t="s">
        <v>140</v>
      </c>
      <c r="N14" s="73" t="s">
        <v>652</v>
      </c>
      <c r="O14" s="73" t="s">
        <v>114</v>
      </c>
      <c r="P14" s="71" t="s">
        <v>688</v>
      </c>
      <c r="Q14" s="74">
        <v>3500</v>
      </c>
      <c r="R14" s="74">
        <f t="shared" si="0"/>
        <v>4130</v>
      </c>
      <c r="S14" s="74">
        <v>900</v>
      </c>
      <c r="T14" s="75">
        <v>0.18</v>
      </c>
      <c r="U14" s="74">
        <v>3500</v>
      </c>
      <c r="V14" s="74">
        <f t="shared" si="1"/>
        <v>4130</v>
      </c>
      <c r="W14" s="73" t="s">
        <v>289</v>
      </c>
      <c r="X14" s="73" t="s">
        <v>133</v>
      </c>
      <c r="Y14" s="73" t="s">
        <v>133</v>
      </c>
      <c r="Z14" s="73" t="s">
        <v>290</v>
      </c>
      <c r="AA14" s="76">
        <v>42309</v>
      </c>
      <c r="AB14" s="76">
        <f t="shared" si="2"/>
        <v>42369</v>
      </c>
      <c r="AC14" s="77"/>
      <c r="AD14" s="77"/>
      <c r="AE14" s="72" t="s">
        <v>690</v>
      </c>
      <c r="AF14" s="73" t="s">
        <v>399</v>
      </c>
      <c r="AG14" s="71">
        <v>796</v>
      </c>
      <c r="AH14" s="71" t="s">
        <v>600</v>
      </c>
      <c r="AI14" s="77">
        <v>1</v>
      </c>
      <c r="AJ14" s="77">
        <v>46200</v>
      </c>
      <c r="AK14" s="71" t="s">
        <v>655</v>
      </c>
      <c r="AL14" s="76">
        <v>42552</v>
      </c>
      <c r="AM14" s="76">
        <v>42552</v>
      </c>
      <c r="AN14" s="76">
        <v>42917</v>
      </c>
      <c r="AO14" s="77" t="s">
        <v>292</v>
      </c>
      <c r="AP14" s="71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4"/>
      <c r="BB14" s="77"/>
      <c r="BC14" s="71"/>
      <c r="BD14" s="71" t="s">
        <v>783</v>
      </c>
      <c r="BE14" s="71" t="s">
        <v>648</v>
      </c>
      <c r="BF14" s="71">
        <v>5020020</v>
      </c>
    </row>
    <row r="15" spans="1:58" s="78" customFormat="1" ht="68.25" customHeight="1">
      <c r="A15" s="71">
        <v>3</v>
      </c>
      <c r="B15" s="71" t="s">
        <v>694</v>
      </c>
      <c r="C15" s="71" t="s">
        <v>133</v>
      </c>
      <c r="D15" s="71" t="s">
        <v>647</v>
      </c>
      <c r="E15" s="71" t="s">
        <v>2625</v>
      </c>
      <c r="F15" s="90" t="s">
        <v>648</v>
      </c>
      <c r="G15" s="91" t="s">
        <v>2727</v>
      </c>
      <c r="H15" s="71" t="s">
        <v>136</v>
      </c>
      <c r="I15" s="71">
        <v>844766</v>
      </c>
      <c r="J15" s="72" t="s">
        <v>695</v>
      </c>
      <c r="K15" s="71" t="s">
        <v>696</v>
      </c>
      <c r="L15" s="71" t="s">
        <v>635</v>
      </c>
      <c r="M15" s="73" t="s">
        <v>140</v>
      </c>
      <c r="N15" s="73" t="s">
        <v>255</v>
      </c>
      <c r="O15" s="73" t="s">
        <v>123</v>
      </c>
      <c r="P15" s="71" t="s">
        <v>653</v>
      </c>
      <c r="Q15" s="74">
        <v>1789.634</v>
      </c>
      <c r="R15" s="74">
        <f t="shared" si="0"/>
        <v>2111.7681199999997</v>
      </c>
      <c r="S15" s="74">
        <v>1789.634</v>
      </c>
      <c r="T15" s="75">
        <v>0.18</v>
      </c>
      <c r="U15" s="74">
        <v>1789.634</v>
      </c>
      <c r="V15" s="74">
        <f t="shared" si="1"/>
        <v>2111.7681199999997</v>
      </c>
      <c r="W15" s="73" t="s">
        <v>289</v>
      </c>
      <c r="X15" s="73" t="s">
        <v>133</v>
      </c>
      <c r="Y15" s="73" t="s">
        <v>133</v>
      </c>
      <c r="Z15" s="73" t="s">
        <v>290</v>
      </c>
      <c r="AA15" s="76">
        <v>42309</v>
      </c>
      <c r="AB15" s="76">
        <f t="shared" si="2"/>
        <v>42369</v>
      </c>
      <c r="AC15" s="77"/>
      <c r="AD15" s="77"/>
      <c r="AE15" s="72" t="s">
        <v>697</v>
      </c>
      <c r="AF15" s="73" t="s">
        <v>399</v>
      </c>
      <c r="AG15" s="71">
        <v>796</v>
      </c>
      <c r="AH15" s="71" t="s">
        <v>600</v>
      </c>
      <c r="AI15" s="77">
        <v>16</v>
      </c>
      <c r="AJ15" s="77" t="s">
        <v>659</v>
      </c>
      <c r="AK15" s="71" t="s">
        <v>655</v>
      </c>
      <c r="AL15" s="76">
        <v>42461</v>
      </c>
      <c r="AM15" s="76">
        <v>42461</v>
      </c>
      <c r="AN15" s="76">
        <v>42674</v>
      </c>
      <c r="AO15" s="77">
        <v>2016</v>
      </c>
      <c r="AP15" s="71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4"/>
      <c r="BB15" s="77"/>
      <c r="BC15" s="71"/>
      <c r="BD15" s="71" t="s">
        <v>783</v>
      </c>
      <c r="BE15" s="71" t="s">
        <v>648</v>
      </c>
      <c r="BF15" s="71">
        <v>7420000</v>
      </c>
    </row>
    <row r="16" spans="1:58" s="78" customFormat="1" ht="68.25" customHeight="1">
      <c r="A16" s="71">
        <v>3</v>
      </c>
      <c r="B16" s="71" t="s">
        <v>698</v>
      </c>
      <c r="C16" s="71" t="s">
        <v>133</v>
      </c>
      <c r="D16" s="71" t="s">
        <v>647</v>
      </c>
      <c r="E16" s="71" t="s">
        <v>2625</v>
      </c>
      <c r="F16" s="90" t="s">
        <v>648</v>
      </c>
      <c r="G16" s="91" t="s">
        <v>2728</v>
      </c>
      <c r="H16" s="71" t="s">
        <v>408</v>
      </c>
      <c r="I16" s="71">
        <v>844767</v>
      </c>
      <c r="J16" s="72" t="s">
        <v>699</v>
      </c>
      <c r="K16" s="71" t="s">
        <v>700</v>
      </c>
      <c r="L16" s="71" t="s">
        <v>635</v>
      </c>
      <c r="M16" s="73" t="s">
        <v>140</v>
      </c>
      <c r="N16" s="73" t="s">
        <v>255</v>
      </c>
      <c r="O16" s="73" t="s">
        <v>123</v>
      </c>
      <c r="P16" s="71" t="s">
        <v>653</v>
      </c>
      <c r="Q16" s="74">
        <v>2492.4899999999998</v>
      </c>
      <c r="R16" s="74">
        <f t="shared" si="0"/>
        <v>2941.1381999999994</v>
      </c>
      <c r="S16" s="74">
        <v>2492.4899999999998</v>
      </c>
      <c r="T16" s="75">
        <v>0.18</v>
      </c>
      <c r="U16" s="74">
        <v>2492.4899999999998</v>
      </c>
      <c r="V16" s="74">
        <f t="shared" si="1"/>
        <v>2941.1381999999994</v>
      </c>
      <c r="W16" s="73" t="s">
        <v>289</v>
      </c>
      <c r="X16" s="73" t="s">
        <v>133</v>
      </c>
      <c r="Y16" s="73" t="s">
        <v>133</v>
      </c>
      <c r="Z16" s="73" t="s">
        <v>290</v>
      </c>
      <c r="AA16" s="76">
        <v>42309</v>
      </c>
      <c r="AB16" s="76">
        <f t="shared" si="2"/>
        <v>42369</v>
      </c>
      <c r="AC16" s="77"/>
      <c r="AD16" s="77"/>
      <c r="AE16" s="72" t="s">
        <v>701</v>
      </c>
      <c r="AF16" s="73" t="s">
        <v>399</v>
      </c>
      <c r="AG16" s="71" t="s">
        <v>225</v>
      </c>
      <c r="AH16" s="71" t="s">
        <v>702</v>
      </c>
      <c r="AI16" s="77">
        <v>3800</v>
      </c>
      <c r="AJ16" s="77" t="s">
        <v>659</v>
      </c>
      <c r="AK16" s="71" t="s">
        <v>655</v>
      </c>
      <c r="AL16" s="76">
        <v>42461</v>
      </c>
      <c r="AM16" s="76">
        <v>42461</v>
      </c>
      <c r="AN16" s="76">
        <v>42643</v>
      </c>
      <c r="AO16" s="77">
        <v>2016</v>
      </c>
      <c r="AP16" s="71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4"/>
      <c r="BB16" s="77"/>
      <c r="BC16" s="71"/>
      <c r="BD16" s="71" t="s">
        <v>783</v>
      </c>
      <c r="BE16" s="71" t="s">
        <v>648</v>
      </c>
      <c r="BF16" s="71">
        <v>9319550</v>
      </c>
    </row>
    <row r="17" spans="1:58" s="78" customFormat="1" ht="68.25" customHeight="1">
      <c r="A17" s="71">
        <v>3</v>
      </c>
      <c r="B17" s="71" t="s">
        <v>703</v>
      </c>
      <c r="C17" s="71" t="s">
        <v>133</v>
      </c>
      <c r="D17" s="71" t="s">
        <v>647</v>
      </c>
      <c r="E17" s="71" t="s">
        <v>2625</v>
      </c>
      <c r="F17" s="90" t="s">
        <v>648</v>
      </c>
      <c r="G17" s="91" t="s">
        <v>2729</v>
      </c>
      <c r="H17" s="71" t="s">
        <v>136</v>
      </c>
      <c r="I17" s="71">
        <v>844768</v>
      </c>
      <c r="J17" s="72" t="s">
        <v>704</v>
      </c>
      <c r="K17" s="71" t="s">
        <v>705</v>
      </c>
      <c r="L17" s="71" t="s">
        <v>635</v>
      </c>
      <c r="M17" s="73" t="s">
        <v>140</v>
      </c>
      <c r="N17" s="73" t="s">
        <v>255</v>
      </c>
      <c r="O17" s="73" t="s">
        <v>123</v>
      </c>
      <c r="P17" s="71" t="s">
        <v>653</v>
      </c>
      <c r="Q17" s="74">
        <v>1767.2260000000001</v>
      </c>
      <c r="R17" s="74">
        <f t="shared" si="0"/>
        <v>2085.3266800000001</v>
      </c>
      <c r="S17" s="74">
        <v>1767.2260000000001</v>
      </c>
      <c r="T17" s="75">
        <v>0.18</v>
      </c>
      <c r="U17" s="74">
        <v>1767.2260000000001</v>
      </c>
      <c r="V17" s="74">
        <f t="shared" si="1"/>
        <v>2085.3266800000001</v>
      </c>
      <c r="W17" s="73" t="s">
        <v>289</v>
      </c>
      <c r="X17" s="73" t="s">
        <v>133</v>
      </c>
      <c r="Y17" s="73" t="s">
        <v>133</v>
      </c>
      <c r="Z17" s="73" t="s">
        <v>290</v>
      </c>
      <c r="AA17" s="76">
        <v>42309</v>
      </c>
      <c r="AB17" s="76">
        <f t="shared" si="2"/>
        <v>42369</v>
      </c>
      <c r="AC17" s="77"/>
      <c r="AD17" s="77"/>
      <c r="AE17" s="72" t="s">
        <v>706</v>
      </c>
      <c r="AF17" s="73" t="s">
        <v>399</v>
      </c>
      <c r="AG17" s="71">
        <v>796</v>
      </c>
      <c r="AH17" s="71" t="s">
        <v>600</v>
      </c>
      <c r="AI17" s="77">
        <v>10</v>
      </c>
      <c r="AJ17" s="77" t="s">
        <v>659</v>
      </c>
      <c r="AK17" s="71" t="s">
        <v>655</v>
      </c>
      <c r="AL17" s="76">
        <v>42461</v>
      </c>
      <c r="AM17" s="76">
        <v>42461</v>
      </c>
      <c r="AN17" s="76">
        <v>42643</v>
      </c>
      <c r="AO17" s="77">
        <v>2016</v>
      </c>
      <c r="AP17" s="71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4"/>
      <c r="BB17" s="77"/>
      <c r="BC17" s="71"/>
      <c r="BD17" s="71" t="s">
        <v>783</v>
      </c>
      <c r="BE17" s="71" t="s">
        <v>648</v>
      </c>
      <c r="BF17" s="71">
        <v>7422000</v>
      </c>
    </row>
    <row r="18" spans="1:58" s="78" customFormat="1" ht="68.25" customHeight="1">
      <c r="A18" s="71">
        <v>3</v>
      </c>
      <c r="B18" s="71" t="s">
        <v>707</v>
      </c>
      <c r="C18" s="71" t="s">
        <v>133</v>
      </c>
      <c r="D18" s="71" t="s">
        <v>647</v>
      </c>
      <c r="E18" s="71" t="s">
        <v>2625</v>
      </c>
      <c r="F18" s="90" t="s">
        <v>648</v>
      </c>
      <c r="G18" s="91" t="s">
        <v>2723</v>
      </c>
      <c r="H18" s="71" t="s">
        <v>136</v>
      </c>
      <c r="I18" s="71">
        <v>844769</v>
      </c>
      <c r="J18" s="72" t="s">
        <v>708</v>
      </c>
      <c r="K18" s="71" t="s">
        <v>709</v>
      </c>
      <c r="L18" s="71" t="s">
        <v>635</v>
      </c>
      <c r="M18" s="73" t="s">
        <v>140</v>
      </c>
      <c r="N18" s="73" t="s">
        <v>255</v>
      </c>
      <c r="O18" s="73" t="s">
        <v>123</v>
      </c>
      <c r="P18" s="71" t="s">
        <v>653</v>
      </c>
      <c r="Q18" s="74">
        <v>1195.2449999999999</v>
      </c>
      <c r="R18" s="74">
        <f t="shared" si="0"/>
        <v>1410.3890999999999</v>
      </c>
      <c r="S18" s="74">
        <v>1195.2449999999999</v>
      </c>
      <c r="T18" s="75">
        <v>0.18</v>
      </c>
      <c r="U18" s="74">
        <v>1195.2449999999999</v>
      </c>
      <c r="V18" s="74">
        <f t="shared" si="1"/>
        <v>1410.3890999999999</v>
      </c>
      <c r="W18" s="73" t="s">
        <v>289</v>
      </c>
      <c r="X18" s="73" t="s">
        <v>133</v>
      </c>
      <c r="Y18" s="73" t="s">
        <v>133</v>
      </c>
      <c r="Z18" s="73" t="s">
        <v>290</v>
      </c>
      <c r="AA18" s="76">
        <v>42309</v>
      </c>
      <c r="AB18" s="76">
        <f t="shared" si="2"/>
        <v>42369</v>
      </c>
      <c r="AC18" s="77"/>
      <c r="AD18" s="77"/>
      <c r="AE18" s="72" t="s">
        <v>710</v>
      </c>
      <c r="AF18" s="73" t="s">
        <v>399</v>
      </c>
      <c r="AG18" s="71">
        <v>796</v>
      </c>
      <c r="AH18" s="71" t="s">
        <v>600</v>
      </c>
      <c r="AI18" s="77">
        <v>20</v>
      </c>
      <c r="AJ18" s="77" t="s">
        <v>659</v>
      </c>
      <c r="AK18" s="71" t="s">
        <v>655</v>
      </c>
      <c r="AL18" s="76">
        <v>42461</v>
      </c>
      <c r="AM18" s="76">
        <v>42461</v>
      </c>
      <c r="AN18" s="76">
        <v>42674</v>
      </c>
      <c r="AO18" s="77">
        <v>2016</v>
      </c>
      <c r="AP18" s="71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4"/>
      <c r="BB18" s="77"/>
      <c r="BC18" s="71"/>
      <c r="BD18" s="71" t="s">
        <v>783</v>
      </c>
      <c r="BE18" s="71" t="s">
        <v>648</v>
      </c>
      <c r="BF18" s="71">
        <v>4530159</v>
      </c>
    </row>
    <row r="19" spans="1:58" s="78" customFormat="1" ht="68.25" customHeight="1">
      <c r="A19" s="71">
        <v>3</v>
      </c>
      <c r="B19" s="71" t="s">
        <v>711</v>
      </c>
      <c r="C19" s="71" t="s">
        <v>133</v>
      </c>
      <c r="D19" s="71" t="s">
        <v>647</v>
      </c>
      <c r="E19" s="71" t="s">
        <v>2625</v>
      </c>
      <c r="F19" s="90" t="s">
        <v>648</v>
      </c>
      <c r="G19" s="91" t="s">
        <v>2722</v>
      </c>
      <c r="H19" s="71" t="s">
        <v>136</v>
      </c>
      <c r="I19" s="71">
        <v>844770</v>
      </c>
      <c r="J19" s="72" t="s">
        <v>712</v>
      </c>
      <c r="K19" s="71" t="s">
        <v>705</v>
      </c>
      <c r="L19" s="71" t="s">
        <v>635</v>
      </c>
      <c r="M19" s="73" t="s">
        <v>140</v>
      </c>
      <c r="N19" s="73" t="s">
        <v>255</v>
      </c>
      <c r="O19" s="73" t="s">
        <v>123</v>
      </c>
      <c r="P19" s="71" t="s">
        <v>653</v>
      </c>
      <c r="Q19" s="74">
        <v>748.01800000000003</v>
      </c>
      <c r="R19" s="74">
        <f t="shared" si="0"/>
        <v>882.66124000000002</v>
      </c>
      <c r="S19" s="74">
        <v>748.01800000000003</v>
      </c>
      <c r="T19" s="75">
        <v>0.18</v>
      </c>
      <c r="U19" s="74">
        <v>748.01800000000003</v>
      </c>
      <c r="V19" s="74">
        <f t="shared" si="1"/>
        <v>882.66124000000002</v>
      </c>
      <c r="W19" s="73" t="s">
        <v>289</v>
      </c>
      <c r="X19" s="73" t="s">
        <v>133</v>
      </c>
      <c r="Y19" s="73" t="s">
        <v>133</v>
      </c>
      <c r="Z19" s="73" t="s">
        <v>290</v>
      </c>
      <c r="AA19" s="76">
        <v>42309</v>
      </c>
      <c r="AB19" s="76">
        <f t="shared" si="2"/>
        <v>42369</v>
      </c>
      <c r="AC19" s="77"/>
      <c r="AD19" s="77"/>
      <c r="AE19" s="72" t="s">
        <v>713</v>
      </c>
      <c r="AF19" s="73" t="s">
        <v>399</v>
      </c>
      <c r="AG19" s="71">
        <v>796</v>
      </c>
      <c r="AH19" s="71" t="s">
        <v>600</v>
      </c>
      <c r="AI19" s="77">
        <v>10</v>
      </c>
      <c r="AJ19" s="77" t="s">
        <v>659</v>
      </c>
      <c r="AK19" s="71" t="s">
        <v>655</v>
      </c>
      <c r="AL19" s="76">
        <v>42461</v>
      </c>
      <c r="AM19" s="76">
        <v>42461</v>
      </c>
      <c r="AN19" s="76">
        <v>42643</v>
      </c>
      <c r="AO19" s="77">
        <v>2016</v>
      </c>
      <c r="AP19" s="71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4"/>
      <c r="BB19" s="77"/>
      <c r="BC19" s="71"/>
      <c r="BD19" s="71" t="s">
        <v>783</v>
      </c>
      <c r="BE19" s="71" t="s">
        <v>648</v>
      </c>
      <c r="BF19" s="71">
        <v>4530850</v>
      </c>
    </row>
    <row r="20" spans="1:58" s="78" customFormat="1" ht="68.25" customHeight="1">
      <c r="A20" s="71">
        <v>3</v>
      </c>
      <c r="B20" s="71" t="s">
        <v>714</v>
      </c>
      <c r="C20" s="71" t="s">
        <v>133</v>
      </c>
      <c r="D20" s="71" t="s">
        <v>647</v>
      </c>
      <c r="E20" s="71" t="s">
        <v>2625</v>
      </c>
      <c r="F20" s="90" t="s">
        <v>648</v>
      </c>
      <c r="G20" s="91" t="s">
        <v>2724</v>
      </c>
      <c r="H20" s="71" t="s">
        <v>408</v>
      </c>
      <c r="I20" s="71">
        <v>844772</v>
      </c>
      <c r="J20" s="72" t="s">
        <v>715</v>
      </c>
      <c r="K20" s="71" t="s">
        <v>716</v>
      </c>
      <c r="L20" s="71" t="s">
        <v>635</v>
      </c>
      <c r="M20" s="73" t="s">
        <v>140</v>
      </c>
      <c r="N20" s="73" t="s">
        <v>255</v>
      </c>
      <c r="O20" s="73" t="s">
        <v>123</v>
      </c>
      <c r="P20" s="71" t="s">
        <v>653</v>
      </c>
      <c r="Q20" s="74">
        <v>2924.7539999999999</v>
      </c>
      <c r="R20" s="74">
        <f t="shared" si="0"/>
        <v>3451.2097199999998</v>
      </c>
      <c r="S20" s="74">
        <v>2924.7539999999999</v>
      </c>
      <c r="T20" s="75">
        <v>0.18</v>
      </c>
      <c r="U20" s="74">
        <v>2924.7539999999999</v>
      </c>
      <c r="V20" s="74">
        <f t="shared" si="1"/>
        <v>3451.2097199999998</v>
      </c>
      <c r="W20" s="73" t="s">
        <v>289</v>
      </c>
      <c r="X20" s="73" t="s">
        <v>133</v>
      </c>
      <c r="Y20" s="73" t="s">
        <v>133</v>
      </c>
      <c r="Z20" s="73" t="s">
        <v>290</v>
      </c>
      <c r="AA20" s="76">
        <v>42309</v>
      </c>
      <c r="AB20" s="76">
        <f t="shared" si="2"/>
        <v>42369</v>
      </c>
      <c r="AC20" s="77"/>
      <c r="AD20" s="77"/>
      <c r="AE20" s="72" t="s">
        <v>717</v>
      </c>
      <c r="AF20" s="73" t="s">
        <v>399</v>
      </c>
      <c r="AG20" s="71">
        <v>59</v>
      </c>
      <c r="AH20" s="71" t="s">
        <v>718</v>
      </c>
      <c r="AI20" s="77">
        <v>137</v>
      </c>
      <c r="AJ20" s="77">
        <v>46200</v>
      </c>
      <c r="AK20" s="71" t="s">
        <v>655</v>
      </c>
      <c r="AL20" s="76">
        <v>42491</v>
      </c>
      <c r="AM20" s="76">
        <v>42491</v>
      </c>
      <c r="AN20" s="76">
        <v>42643</v>
      </c>
      <c r="AO20" s="77">
        <v>2016</v>
      </c>
      <c r="AP20" s="71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4"/>
      <c r="BB20" s="77"/>
      <c r="BC20" s="71"/>
      <c r="BD20" s="71" t="s">
        <v>783</v>
      </c>
      <c r="BE20" s="71" t="s">
        <v>648</v>
      </c>
      <c r="BF20" s="71">
        <v>4540030</v>
      </c>
    </row>
    <row r="21" spans="1:58" s="78" customFormat="1" ht="68.25" customHeight="1">
      <c r="A21" s="71">
        <v>3</v>
      </c>
      <c r="B21" s="71" t="s">
        <v>719</v>
      </c>
      <c r="C21" s="71" t="s">
        <v>133</v>
      </c>
      <c r="D21" s="71" t="s">
        <v>647</v>
      </c>
      <c r="E21" s="71" t="s">
        <v>2625</v>
      </c>
      <c r="F21" s="90" t="s">
        <v>648</v>
      </c>
      <c r="G21" s="91" t="s">
        <v>2730</v>
      </c>
      <c r="H21" s="71" t="s">
        <v>408</v>
      </c>
      <c r="I21" s="71">
        <v>844773</v>
      </c>
      <c r="J21" s="72" t="s">
        <v>720</v>
      </c>
      <c r="K21" s="71" t="s">
        <v>721</v>
      </c>
      <c r="L21" s="71" t="s">
        <v>722</v>
      </c>
      <c r="M21" s="73" t="s">
        <v>140</v>
      </c>
      <c r="N21" s="73" t="s">
        <v>255</v>
      </c>
      <c r="O21" s="73" t="s">
        <v>123</v>
      </c>
      <c r="P21" s="71" t="s">
        <v>653</v>
      </c>
      <c r="Q21" s="74">
        <v>4621.0810000000001</v>
      </c>
      <c r="R21" s="74">
        <f t="shared" si="0"/>
        <v>5452.8755799999999</v>
      </c>
      <c r="S21" s="74">
        <v>1540.36</v>
      </c>
      <c r="T21" s="75">
        <v>0.18</v>
      </c>
      <c r="U21" s="74">
        <v>4621.0810000000001</v>
      </c>
      <c r="V21" s="74">
        <f t="shared" si="1"/>
        <v>5452.8755799999999</v>
      </c>
      <c r="W21" s="73" t="s">
        <v>289</v>
      </c>
      <c r="X21" s="73" t="s">
        <v>133</v>
      </c>
      <c r="Y21" s="73" t="s">
        <v>133</v>
      </c>
      <c r="Z21" s="73" t="s">
        <v>290</v>
      </c>
      <c r="AA21" s="76">
        <v>42309</v>
      </c>
      <c r="AB21" s="76">
        <f t="shared" si="2"/>
        <v>42369</v>
      </c>
      <c r="AC21" s="77"/>
      <c r="AD21" s="77"/>
      <c r="AE21" s="72" t="s">
        <v>723</v>
      </c>
      <c r="AF21" s="73" t="s">
        <v>399</v>
      </c>
      <c r="AG21" s="71">
        <v>796</v>
      </c>
      <c r="AH21" s="71" t="s">
        <v>667</v>
      </c>
      <c r="AI21" s="77">
        <v>49</v>
      </c>
      <c r="AJ21" s="77">
        <v>46200</v>
      </c>
      <c r="AK21" s="71" t="s">
        <v>655</v>
      </c>
      <c r="AL21" s="76">
        <v>42461</v>
      </c>
      <c r="AM21" s="76">
        <v>42461</v>
      </c>
      <c r="AN21" s="76">
        <v>43190</v>
      </c>
      <c r="AO21" s="77" t="s">
        <v>1142</v>
      </c>
      <c r="AP21" s="71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4"/>
      <c r="BB21" s="77"/>
      <c r="BC21" s="71"/>
      <c r="BD21" s="71" t="s">
        <v>783</v>
      </c>
      <c r="BE21" s="71" t="s">
        <v>648</v>
      </c>
      <c r="BF21" s="71">
        <v>3440140</v>
      </c>
    </row>
    <row r="22" spans="1:58" s="78" customFormat="1" ht="68.25" customHeight="1">
      <c r="A22" s="71">
        <v>3</v>
      </c>
      <c r="B22" s="71" t="s">
        <v>725</v>
      </c>
      <c r="C22" s="71" t="s">
        <v>133</v>
      </c>
      <c r="D22" s="71" t="s">
        <v>726</v>
      </c>
      <c r="E22" s="71" t="s">
        <v>2625</v>
      </c>
      <c r="F22" s="90" t="s">
        <v>648</v>
      </c>
      <c r="G22" s="91" t="s">
        <v>2730</v>
      </c>
      <c r="H22" s="71" t="s">
        <v>408</v>
      </c>
      <c r="I22" s="71">
        <v>844774</v>
      </c>
      <c r="J22" s="72" t="s">
        <v>727</v>
      </c>
      <c r="K22" s="71" t="s">
        <v>727</v>
      </c>
      <c r="L22" s="71" t="s">
        <v>722</v>
      </c>
      <c r="M22" s="73" t="s">
        <v>140</v>
      </c>
      <c r="N22" s="73" t="s">
        <v>255</v>
      </c>
      <c r="O22" s="73" t="s">
        <v>123</v>
      </c>
      <c r="P22" s="71" t="s">
        <v>653</v>
      </c>
      <c r="Q22" s="74">
        <v>2260.5</v>
      </c>
      <c r="R22" s="74">
        <f t="shared" si="0"/>
        <v>2667.39</v>
      </c>
      <c r="S22" s="74">
        <v>2260.5</v>
      </c>
      <c r="T22" s="75">
        <v>0.18</v>
      </c>
      <c r="U22" s="74">
        <v>2260.5</v>
      </c>
      <c r="V22" s="74">
        <f t="shared" si="1"/>
        <v>2667.39</v>
      </c>
      <c r="W22" s="73" t="s">
        <v>289</v>
      </c>
      <c r="X22" s="73" t="s">
        <v>133</v>
      </c>
      <c r="Y22" s="73" t="s">
        <v>133</v>
      </c>
      <c r="Z22" s="73" t="s">
        <v>290</v>
      </c>
      <c r="AA22" s="76">
        <v>42309</v>
      </c>
      <c r="AB22" s="76">
        <f t="shared" si="2"/>
        <v>42369</v>
      </c>
      <c r="AC22" s="77"/>
      <c r="AD22" s="77"/>
      <c r="AE22" s="72" t="s">
        <v>727</v>
      </c>
      <c r="AF22" s="73" t="s">
        <v>399</v>
      </c>
      <c r="AG22" s="71">
        <v>796</v>
      </c>
      <c r="AH22" s="71" t="s">
        <v>600</v>
      </c>
      <c r="AI22" s="77">
        <v>30</v>
      </c>
      <c r="AJ22" s="77">
        <v>46200</v>
      </c>
      <c r="AK22" s="71" t="s">
        <v>655</v>
      </c>
      <c r="AL22" s="76">
        <v>42370</v>
      </c>
      <c r="AM22" s="76">
        <v>42370</v>
      </c>
      <c r="AN22" s="76">
        <v>42735</v>
      </c>
      <c r="AO22" s="77">
        <v>2016</v>
      </c>
      <c r="AP22" s="71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4"/>
      <c r="BB22" s="77"/>
      <c r="BC22" s="71"/>
      <c r="BD22" s="71" t="s">
        <v>783</v>
      </c>
      <c r="BE22" s="71" t="s">
        <v>648</v>
      </c>
      <c r="BF22" s="71">
        <v>3440140</v>
      </c>
    </row>
    <row r="23" spans="1:58" s="78" customFormat="1" ht="68.25" customHeight="1">
      <c r="A23" s="71">
        <v>3</v>
      </c>
      <c r="B23" s="71" t="s">
        <v>631</v>
      </c>
      <c r="C23" s="71" t="s">
        <v>133</v>
      </c>
      <c r="D23" s="71" t="s">
        <v>620</v>
      </c>
      <c r="E23" s="71" t="s">
        <v>2625</v>
      </c>
      <c r="F23" s="90" t="s">
        <v>632</v>
      </c>
      <c r="G23" s="91" t="s">
        <v>2731</v>
      </c>
      <c r="H23" s="71" t="s">
        <v>408</v>
      </c>
      <c r="I23" s="71">
        <v>844794</v>
      </c>
      <c r="J23" s="72" t="s">
        <v>633</v>
      </c>
      <c r="K23" s="71" t="s">
        <v>634</v>
      </c>
      <c r="L23" s="71" t="s">
        <v>635</v>
      </c>
      <c r="M23" s="73" t="s">
        <v>140</v>
      </c>
      <c r="N23" s="73">
        <v>20102020401</v>
      </c>
      <c r="O23" s="73" t="s">
        <v>82</v>
      </c>
      <c r="P23" s="71" t="s">
        <v>607</v>
      </c>
      <c r="Q23" s="74">
        <v>12915</v>
      </c>
      <c r="R23" s="74">
        <f t="shared" si="0"/>
        <v>15239.699999999999</v>
      </c>
      <c r="S23" s="74">
        <v>1684</v>
      </c>
      <c r="T23" s="75">
        <v>0.18</v>
      </c>
      <c r="U23" s="74">
        <v>12915</v>
      </c>
      <c r="V23" s="74">
        <f t="shared" si="1"/>
        <v>15239.699999999999</v>
      </c>
      <c r="W23" s="73" t="s">
        <v>143</v>
      </c>
      <c r="X23" s="73" t="s">
        <v>133</v>
      </c>
      <c r="Y23" s="73" t="s">
        <v>133</v>
      </c>
      <c r="Z23" s="73" t="s">
        <v>290</v>
      </c>
      <c r="AA23" s="76">
        <v>42552</v>
      </c>
      <c r="AB23" s="76">
        <v>42614</v>
      </c>
      <c r="AC23" s="77"/>
      <c r="AD23" s="77"/>
      <c r="AE23" s="72" t="s">
        <v>636</v>
      </c>
      <c r="AF23" s="73" t="s">
        <v>599</v>
      </c>
      <c r="AG23" s="71">
        <v>796</v>
      </c>
      <c r="AH23" s="71" t="s">
        <v>600</v>
      </c>
      <c r="AI23" s="77">
        <v>1</v>
      </c>
      <c r="AJ23" s="77" t="s">
        <v>637</v>
      </c>
      <c r="AK23" s="71" t="s">
        <v>159</v>
      </c>
      <c r="AL23" s="76">
        <v>42634</v>
      </c>
      <c r="AM23" s="76">
        <v>42644</v>
      </c>
      <c r="AN23" s="76">
        <v>43008</v>
      </c>
      <c r="AO23" s="77" t="s">
        <v>292</v>
      </c>
      <c r="AP23" s="71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4"/>
      <c r="BB23" s="77"/>
      <c r="BC23" s="71"/>
      <c r="BD23" s="71" t="s">
        <v>783</v>
      </c>
      <c r="BE23" s="71" t="s">
        <v>632</v>
      </c>
      <c r="BF23" s="71">
        <v>7020020</v>
      </c>
    </row>
    <row r="24" spans="1:58" s="78" customFormat="1" ht="68.25" customHeight="1">
      <c r="A24" s="71">
        <v>3</v>
      </c>
      <c r="B24" s="71" t="s">
        <v>638</v>
      </c>
      <c r="C24" s="71" t="s">
        <v>133</v>
      </c>
      <c r="D24" s="71" t="s">
        <v>639</v>
      </c>
      <c r="E24" s="71" t="s">
        <v>2625</v>
      </c>
      <c r="F24" s="90" t="s">
        <v>640</v>
      </c>
      <c r="G24" s="91" t="s">
        <v>2732</v>
      </c>
      <c r="H24" s="71" t="s">
        <v>408</v>
      </c>
      <c r="I24" s="71">
        <v>844799</v>
      </c>
      <c r="J24" s="72" t="s">
        <v>641</v>
      </c>
      <c r="K24" s="71" t="s">
        <v>642</v>
      </c>
      <c r="L24" s="71" t="s">
        <v>617</v>
      </c>
      <c r="M24" s="73" t="s">
        <v>140</v>
      </c>
      <c r="N24" s="73" t="s">
        <v>643</v>
      </c>
      <c r="O24" s="73" t="s">
        <v>107</v>
      </c>
      <c r="P24" s="71" t="s">
        <v>376</v>
      </c>
      <c r="Q24" s="74">
        <v>2367.59</v>
      </c>
      <c r="R24" s="74">
        <f t="shared" si="0"/>
        <v>2793.7561999999998</v>
      </c>
      <c r="S24" s="74">
        <v>625</v>
      </c>
      <c r="T24" s="75">
        <v>0.18</v>
      </c>
      <c r="U24" s="74">
        <v>2367.59</v>
      </c>
      <c r="V24" s="74">
        <f t="shared" si="1"/>
        <v>2793.7561999999998</v>
      </c>
      <c r="W24" s="73" t="s">
        <v>289</v>
      </c>
      <c r="X24" s="73" t="s">
        <v>133</v>
      </c>
      <c r="Y24" s="73" t="s">
        <v>133</v>
      </c>
      <c r="Z24" s="73" t="s">
        <v>290</v>
      </c>
      <c r="AA24" s="76">
        <v>42536</v>
      </c>
      <c r="AB24" s="76">
        <v>42583</v>
      </c>
      <c r="AC24" s="77"/>
      <c r="AD24" s="77"/>
      <c r="AE24" s="72" t="s">
        <v>644</v>
      </c>
      <c r="AF24" s="73" t="s">
        <v>399</v>
      </c>
      <c r="AG24" s="71">
        <v>796</v>
      </c>
      <c r="AH24" s="71" t="s">
        <v>600</v>
      </c>
      <c r="AI24" s="77">
        <v>1</v>
      </c>
      <c r="AJ24" s="77">
        <v>46</v>
      </c>
      <c r="AK24" s="71" t="s">
        <v>645</v>
      </c>
      <c r="AL24" s="76">
        <v>42613</v>
      </c>
      <c r="AM24" s="76">
        <v>42614</v>
      </c>
      <c r="AN24" s="76">
        <v>42978</v>
      </c>
      <c r="AO24" s="77" t="s">
        <v>292</v>
      </c>
      <c r="AP24" s="71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4"/>
      <c r="BB24" s="77"/>
      <c r="BC24" s="71"/>
      <c r="BD24" s="71" t="s">
        <v>783</v>
      </c>
      <c r="BE24" s="71" t="s">
        <v>640</v>
      </c>
      <c r="BF24" s="71">
        <v>7422090</v>
      </c>
    </row>
    <row r="25" spans="1:58" s="78" customFormat="1" ht="68.25" customHeight="1">
      <c r="A25" s="71">
        <v>3</v>
      </c>
      <c r="B25" s="71" t="s">
        <v>646</v>
      </c>
      <c r="C25" s="71" t="s">
        <v>133</v>
      </c>
      <c r="D25" s="71" t="s">
        <v>647</v>
      </c>
      <c r="E25" s="71" t="s">
        <v>2625</v>
      </c>
      <c r="F25" s="90" t="s">
        <v>648</v>
      </c>
      <c r="G25" s="91" t="s">
        <v>2730</v>
      </c>
      <c r="H25" s="71" t="s">
        <v>408</v>
      </c>
      <c r="I25" s="71">
        <v>844748</v>
      </c>
      <c r="J25" s="72" t="s">
        <v>649</v>
      </c>
      <c r="K25" s="71" t="s">
        <v>650</v>
      </c>
      <c r="L25" s="71" t="s">
        <v>651</v>
      </c>
      <c r="M25" s="73" t="s">
        <v>140</v>
      </c>
      <c r="N25" s="73" t="s">
        <v>652</v>
      </c>
      <c r="O25" s="73" t="s">
        <v>114</v>
      </c>
      <c r="P25" s="71" t="s">
        <v>653</v>
      </c>
      <c r="Q25" s="74">
        <v>12500</v>
      </c>
      <c r="R25" s="74">
        <f t="shared" si="0"/>
        <v>14750</v>
      </c>
      <c r="S25" s="74">
        <v>12500</v>
      </c>
      <c r="T25" s="75">
        <v>0.18</v>
      </c>
      <c r="U25" s="74">
        <v>12500</v>
      </c>
      <c r="V25" s="74">
        <f t="shared" si="1"/>
        <v>14750</v>
      </c>
      <c r="W25" s="73" t="s">
        <v>143</v>
      </c>
      <c r="X25" s="73" t="s">
        <v>133</v>
      </c>
      <c r="Y25" s="73" t="s">
        <v>133</v>
      </c>
      <c r="Z25" s="73" t="s">
        <v>290</v>
      </c>
      <c r="AA25" s="76">
        <v>42309</v>
      </c>
      <c r="AB25" s="76">
        <f>AA25+60</f>
        <v>42369</v>
      </c>
      <c r="AC25" s="77"/>
      <c r="AD25" s="77"/>
      <c r="AE25" s="72" t="s">
        <v>654</v>
      </c>
      <c r="AF25" s="73" t="s">
        <v>399</v>
      </c>
      <c r="AG25" s="71">
        <v>796</v>
      </c>
      <c r="AH25" s="71" t="s">
        <v>600</v>
      </c>
      <c r="AI25" s="77">
        <v>4</v>
      </c>
      <c r="AJ25" s="77" t="s">
        <v>2698</v>
      </c>
      <c r="AK25" s="71" t="s">
        <v>655</v>
      </c>
      <c r="AL25" s="76">
        <v>42461</v>
      </c>
      <c r="AM25" s="76">
        <v>42461</v>
      </c>
      <c r="AN25" s="76">
        <v>42674</v>
      </c>
      <c r="AO25" s="77">
        <v>2016</v>
      </c>
      <c r="AP25" s="71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4"/>
      <c r="BB25" s="77"/>
      <c r="BC25" s="71"/>
      <c r="BD25" s="71" t="s">
        <v>783</v>
      </c>
      <c r="BE25" s="71" t="s">
        <v>648</v>
      </c>
      <c r="BF25" s="71">
        <v>3440140</v>
      </c>
    </row>
    <row r="26" spans="1:58" s="78" customFormat="1" ht="68.25" customHeight="1">
      <c r="A26" s="71">
        <v>3</v>
      </c>
      <c r="B26" s="71" t="s">
        <v>728</v>
      </c>
      <c r="C26" s="71" t="s">
        <v>133</v>
      </c>
      <c r="D26" s="71" t="s">
        <v>729</v>
      </c>
      <c r="E26" s="71" t="s">
        <v>2625</v>
      </c>
      <c r="F26" s="90" t="s">
        <v>648</v>
      </c>
      <c r="G26" s="91" t="s">
        <v>2727</v>
      </c>
      <c r="H26" s="71" t="s">
        <v>136</v>
      </c>
      <c r="I26" s="71">
        <v>844777</v>
      </c>
      <c r="J26" s="72" t="s">
        <v>730</v>
      </c>
      <c r="K26" s="71" t="s">
        <v>731</v>
      </c>
      <c r="L26" s="71" t="s">
        <v>722</v>
      </c>
      <c r="M26" s="73" t="s">
        <v>140</v>
      </c>
      <c r="N26" s="73" t="s">
        <v>255</v>
      </c>
      <c r="O26" s="73" t="s">
        <v>123</v>
      </c>
      <c r="P26" s="71" t="s">
        <v>653</v>
      </c>
      <c r="Q26" s="74">
        <v>3014</v>
      </c>
      <c r="R26" s="74">
        <f t="shared" si="0"/>
        <v>3556.52</v>
      </c>
      <c r="S26" s="74">
        <v>3014</v>
      </c>
      <c r="T26" s="75">
        <v>0.18</v>
      </c>
      <c r="U26" s="74">
        <v>3014</v>
      </c>
      <c r="V26" s="74">
        <f t="shared" si="1"/>
        <v>3556.52</v>
      </c>
      <c r="W26" s="73" t="s">
        <v>289</v>
      </c>
      <c r="X26" s="73" t="s">
        <v>133</v>
      </c>
      <c r="Y26" s="73" t="s">
        <v>133</v>
      </c>
      <c r="Z26" s="73" t="s">
        <v>290</v>
      </c>
      <c r="AA26" s="76">
        <v>42309</v>
      </c>
      <c r="AB26" s="76">
        <f t="shared" si="2"/>
        <v>42369</v>
      </c>
      <c r="AC26" s="77"/>
      <c r="AD26" s="77"/>
      <c r="AE26" s="72" t="s">
        <v>730</v>
      </c>
      <c r="AF26" s="73" t="s">
        <v>399</v>
      </c>
      <c r="AG26" s="71">
        <v>796</v>
      </c>
      <c r="AH26" s="71" t="s">
        <v>600</v>
      </c>
      <c r="AI26" s="77">
        <v>50</v>
      </c>
      <c r="AJ26" s="77">
        <v>46200</v>
      </c>
      <c r="AK26" s="71" t="s">
        <v>655</v>
      </c>
      <c r="AL26" s="76">
        <v>42430</v>
      </c>
      <c r="AM26" s="76">
        <v>42430</v>
      </c>
      <c r="AN26" s="76">
        <v>42643</v>
      </c>
      <c r="AO26" s="77">
        <v>2016</v>
      </c>
      <c r="AP26" s="71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4"/>
      <c r="BB26" s="77"/>
      <c r="BC26" s="71"/>
      <c r="BD26" s="71" t="s">
        <v>783</v>
      </c>
      <c r="BE26" s="71" t="s">
        <v>648</v>
      </c>
      <c r="BF26" s="71">
        <v>7420000</v>
      </c>
    </row>
    <row r="27" spans="1:58" s="78" customFormat="1" ht="68.25" customHeight="1">
      <c r="A27" s="71">
        <v>3</v>
      </c>
      <c r="B27" s="71" t="s">
        <v>732</v>
      </c>
      <c r="C27" s="71" t="s">
        <v>133</v>
      </c>
      <c r="D27" s="71" t="s">
        <v>729</v>
      </c>
      <c r="E27" s="71" t="s">
        <v>2625</v>
      </c>
      <c r="F27" s="90" t="s">
        <v>648</v>
      </c>
      <c r="G27" s="91" t="s">
        <v>2727</v>
      </c>
      <c r="H27" s="71" t="s">
        <v>136</v>
      </c>
      <c r="I27" s="71">
        <v>844778</v>
      </c>
      <c r="J27" s="72" t="s">
        <v>733</v>
      </c>
      <c r="K27" s="71" t="s">
        <v>734</v>
      </c>
      <c r="L27" s="71" t="s">
        <v>722</v>
      </c>
      <c r="M27" s="73" t="s">
        <v>140</v>
      </c>
      <c r="N27" s="73" t="s">
        <v>255</v>
      </c>
      <c r="O27" s="73" t="s">
        <v>123</v>
      </c>
      <c r="P27" s="71" t="s">
        <v>653</v>
      </c>
      <c r="Q27" s="74">
        <v>1130</v>
      </c>
      <c r="R27" s="74">
        <f t="shared" si="0"/>
        <v>1333.3999999999999</v>
      </c>
      <c r="S27" s="74">
        <v>1130</v>
      </c>
      <c r="T27" s="75">
        <v>0.18</v>
      </c>
      <c r="U27" s="74">
        <v>1130</v>
      </c>
      <c r="V27" s="74">
        <f t="shared" si="1"/>
        <v>1333.3999999999999</v>
      </c>
      <c r="W27" s="73" t="s">
        <v>289</v>
      </c>
      <c r="X27" s="73" t="s">
        <v>133</v>
      </c>
      <c r="Y27" s="73" t="s">
        <v>133</v>
      </c>
      <c r="Z27" s="73" t="s">
        <v>290</v>
      </c>
      <c r="AA27" s="76">
        <v>42309</v>
      </c>
      <c r="AB27" s="76">
        <f t="shared" si="2"/>
        <v>42369</v>
      </c>
      <c r="AC27" s="77"/>
      <c r="AD27" s="77"/>
      <c r="AE27" s="72" t="s">
        <v>733</v>
      </c>
      <c r="AF27" s="73" t="s">
        <v>399</v>
      </c>
      <c r="AG27" s="71">
        <v>796</v>
      </c>
      <c r="AH27" s="71" t="s">
        <v>600</v>
      </c>
      <c r="AI27" s="77">
        <v>101</v>
      </c>
      <c r="AJ27" s="77">
        <v>46200</v>
      </c>
      <c r="AK27" s="71" t="s">
        <v>655</v>
      </c>
      <c r="AL27" s="76">
        <v>42522</v>
      </c>
      <c r="AM27" s="76">
        <v>42522</v>
      </c>
      <c r="AN27" s="76">
        <v>42643</v>
      </c>
      <c r="AO27" s="77">
        <v>2016</v>
      </c>
      <c r="AP27" s="71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4"/>
      <c r="BB27" s="77"/>
      <c r="BC27" s="71"/>
      <c r="BD27" s="71" t="s">
        <v>783</v>
      </c>
      <c r="BE27" s="71" t="s">
        <v>648</v>
      </c>
      <c r="BF27" s="71">
        <v>7420000</v>
      </c>
    </row>
    <row r="28" spans="1:58" s="78" customFormat="1" ht="68.25" customHeight="1">
      <c r="A28" s="71">
        <v>3</v>
      </c>
      <c r="B28" s="71" t="s">
        <v>736</v>
      </c>
      <c r="C28" s="71" t="s">
        <v>133</v>
      </c>
      <c r="D28" s="71" t="s">
        <v>737</v>
      </c>
      <c r="E28" s="71" t="s">
        <v>4661</v>
      </c>
      <c r="F28" s="90" t="s">
        <v>648</v>
      </c>
      <c r="G28" s="91" t="s">
        <v>2730</v>
      </c>
      <c r="H28" s="71" t="s">
        <v>408</v>
      </c>
      <c r="I28" s="71">
        <v>844780</v>
      </c>
      <c r="J28" s="72" t="s">
        <v>738</v>
      </c>
      <c r="K28" s="71" t="s">
        <v>739</v>
      </c>
      <c r="L28" s="71" t="s">
        <v>722</v>
      </c>
      <c r="M28" s="73" t="s">
        <v>140</v>
      </c>
      <c r="N28" s="73" t="s">
        <v>255</v>
      </c>
      <c r="O28" s="73" t="s">
        <v>123</v>
      </c>
      <c r="P28" s="71" t="s">
        <v>672</v>
      </c>
      <c r="Q28" s="74">
        <v>7189.4</v>
      </c>
      <c r="R28" s="74">
        <f t="shared" si="0"/>
        <v>8483.4919999999984</v>
      </c>
      <c r="S28" s="74">
        <v>3089.4</v>
      </c>
      <c r="T28" s="75">
        <v>0.18</v>
      </c>
      <c r="U28" s="74">
        <v>7189.4</v>
      </c>
      <c r="V28" s="74">
        <f t="shared" si="1"/>
        <v>8483.4919999999984</v>
      </c>
      <c r="W28" s="73" t="s">
        <v>289</v>
      </c>
      <c r="X28" s="73" t="s">
        <v>133</v>
      </c>
      <c r="Y28" s="73" t="s">
        <v>133</v>
      </c>
      <c r="Z28" s="73" t="s">
        <v>144</v>
      </c>
      <c r="AA28" s="76">
        <v>42309</v>
      </c>
      <c r="AB28" s="76">
        <f t="shared" si="2"/>
        <v>42369</v>
      </c>
      <c r="AC28" s="77"/>
      <c r="AD28" s="77"/>
      <c r="AE28" s="72" t="str">
        <f>J28</f>
        <v>Техническое обслуживание систем гарантированного и бесперебойного электропитания узлов связи ВЭС</v>
      </c>
      <c r="AF28" s="73" t="s">
        <v>399</v>
      </c>
      <c r="AG28" s="71">
        <v>796</v>
      </c>
      <c r="AH28" s="71" t="s">
        <v>600</v>
      </c>
      <c r="AI28" s="77">
        <v>13</v>
      </c>
      <c r="AJ28" s="77" t="s">
        <v>659</v>
      </c>
      <c r="AK28" s="71" t="s">
        <v>159</v>
      </c>
      <c r="AL28" s="76">
        <v>42419</v>
      </c>
      <c r="AM28" s="76">
        <v>42430</v>
      </c>
      <c r="AN28" s="76">
        <v>43100</v>
      </c>
      <c r="AO28" s="77" t="s">
        <v>292</v>
      </c>
      <c r="AP28" s="71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4"/>
      <c r="BB28" s="77"/>
      <c r="BC28" s="71" t="s">
        <v>4661</v>
      </c>
      <c r="BD28" s="71" t="s">
        <v>783</v>
      </c>
      <c r="BE28" s="71" t="s">
        <v>648</v>
      </c>
      <c r="BF28" s="71">
        <v>3440140</v>
      </c>
    </row>
    <row r="29" spans="1:58" s="78" customFormat="1" ht="68.25" customHeight="1">
      <c r="A29" s="71">
        <v>3</v>
      </c>
      <c r="B29" s="71" t="s">
        <v>740</v>
      </c>
      <c r="C29" s="71" t="s">
        <v>133</v>
      </c>
      <c r="D29" s="71" t="s">
        <v>620</v>
      </c>
      <c r="E29" s="71" t="s">
        <v>2625</v>
      </c>
      <c r="F29" s="90" t="s">
        <v>648</v>
      </c>
      <c r="G29" s="91" t="s">
        <v>2733</v>
      </c>
      <c r="H29" s="71" t="s">
        <v>408</v>
      </c>
      <c r="I29" s="71">
        <v>844781</v>
      </c>
      <c r="J29" s="72" t="s">
        <v>741</v>
      </c>
      <c r="K29" s="71" t="s">
        <v>742</v>
      </c>
      <c r="L29" s="71" t="s">
        <v>635</v>
      </c>
      <c r="M29" s="73" t="s">
        <v>140</v>
      </c>
      <c r="N29" s="73" t="s">
        <v>255</v>
      </c>
      <c r="O29" s="73" t="s">
        <v>123</v>
      </c>
      <c r="P29" s="71" t="s">
        <v>653</v>
      </c>
      <c r="Q29" s="74">
        <v>10820.3</v>
      </c>
      <c r="R29" s="74">
        <f t="shared" si="0"/>
        <v>12767.953999999998</v>
      </c>
      <c r="S29" s="74">
        <v>10820.3</v>
      </c>
      <c r="T29" s="75">
        <v>0.18</v>
      </c>
      <c r="U29" s="74">
        <v>10820.3</v>
      </c>
      <c r="V29" s="74">
        <f t="shared" si="1"/>
        <v>12767.953999999998</v>
      </c>
      <c r="W29" s="73" t="s">
        <v>143</v>
      </c>
      <c r="X29" s="73" t="s">
        <v>133</v>
      </c>
      <c r="Y29" s="73" t="s">
        <v>133</v>
      </c>
      <c r="Z29" s="73" t="s">
        <v>290</v>
      </c>
      <c r="AA29" s="76">
        <v>42309</v>
      </c>
      <c r="AB29" s="76">
        <f t="shared" si="2"/>
        <v>42369</v>
      </c>
      <c r="AC29" s="77"/>
      <c r="AD29" s="77"/>
      <c r="AE29" s="72" t="s">
        <v>743</v>
      </c>
      <c r="AF29" s="73" t="s">
        <v>399</v>
      </c>
      <c r="AG29" s="71">
        <v>796</v>
      </c>
      <c r="AH29" s="71" t="s">
        <v>600</v>
      </c>
      <c r="AI29" s="77">
        <v>260</v>
      </c>
      <c r="AJ29" s="77" t="s">
        <v>659</v>
      </c>
      <c r="AK29" s="71" t="s">
        <v>655</v>
      </c>
      <c r="AL29" s="76">
        <f>AM29-20</f>
        <v>42471</v>
      </c>
      <c r="AM29" s="76">
        <v>42491</v>
      </c>
      <c r="AN29" s="76">
        <v>42643</v>
      </c>
      <c r="AO29" s="77">
        <v>2016</v>
      </c>
      <c r="AP29" s="71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4"/>
      <c r="BB29" s="77"/>
      <c r="BC29" s="71"/>
      <c r="BD29" s="71" t="s">
        <v>783</v>
      </c>
      <c r="BE29" s="71" t="s">
        <v>648</v>
      </c>
      <c r="BF29" s="71">
        <v>7421020</v>
      </c>
    </row>
    <row r="30" spans="1:58" s="78" customFormat="1" ht="68.25" customHeight="1">
      <c r="A30" s="71">
        <v>3</v>
      </c>
      <c r="B30" s="71" t="s">
        <v>744</v>
      </c>
      <c r="C30" s="71" t="s">
        <v>133</v>
      </c>
      <c r="D30" s="71" t="s">
        <v>693</v>
      </c>
      <c r="E30" s="71" t="s">
        <v>2625</v>
      </c>
      <c r="F30" s="90" t="s">
        <v>648</v>
      </c>
      <c r="G30" s="91" t="s">
        <v>2727</v>
      </c>
      <c r="H30" s="71" t="s">
        <v>136</v>
      </c>
      <c r="I30" s="71">
        <v>844782</v>
      </c>
      <c r="J30" s="72" t="s">
        <v>745</v>
      </c>
      <c r="K30" s="71" t="s">
        <v>745</v>
      </c>
      <c r="L30" s="71" t="s">
        <v>635</v>
      </c>
      <c r="M30" s="73" t="s">
        <v>140</v>
      </c>
      <c r="N30" s="73" t="s">
        <v>255</v>
      </c>
      <c r="O30" s="73" t="s">
        <v>123</v>
      </c>
      <c r="P30" s="71" t="s">
        <v>672</v>
      </c>
      <c r="Q30" s="74">
        <v>4378.62</v>
      </c>
      <c r="R30" s="74">
        <f t="shared" si="0"/>
        <v>5166.7716</v>
      </c>
      <c r="S30" s="74">
        <v>4378.62</v>
      </c>
      <c r="T30" s="75">
        <v>0.18</v>
      </c>
      <c r="U30" s="74">
        <v>4378.62</v>
      </c>
      <c r="V30" s="74">
        <f t="shared" si="1"/>
        <v>5166.7716</v>
      </c>
      <c r="W30" s="73" t="s">
        <v>289</v>
      </c>
      <c r="X30" s="73" t="s">
        <v>133</v>
      </c>
      <c r="Y30" s="73" t="s">
        <v>133</v>
      </c>
      <c r="Z30" s="73" t="s">
        <v>144</v>
      </c>
      <c r="AA30" s="76">
        <v>42309</v>
      </c>
      <c r="AB30" s="76">
        <f t="shared" si="2"/>
        <v>42369</v>
      </c>
      <c r="AC30" s="77"/>
      <c r="AD30" s="77"/>
      <c r="AE30" s="72" t="s">
        <v>746</v>
      </c>
      <c r="AF30" s="73" t="s">
        <v>399</v>
      </c>
      <c r="AG30" s="71">
        <v>796</v>
      </c>
      <c r="AH30" s="71" t="s">
        <v>600</v>
      </c>
      <c r="AI30" s="77">
        <v>510</v>
      </c>
      <c r="AJ30" s="77" t="s">
        <v>659</v>
      </c>
      <c r="AK30" s="71" t="s">
        <v>655</v>
      </c>
      <c r="AL30" s="76">
        <v>42461</v>
      </c>
      <c r="AM30" s="76">
        <v>42522</v>
      </c>
      <c r="AN30" s="76">
        <v>42623</v>
      </c>
      <c r="AO30" s="77">
        <v>2016</v>
      </c>
      <c r="AP30" s="71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4"/>
      <c r="BB30" s="77"/>
      <c r="BC30" s="71"/>
      <c r="BD30" s="71" t="s">
        <v>783</v>
      </c>
      <c r="BE30" s="71" t="s">
        <v>648</v>
      </c>
      <c r="BF30" s="71">
        <v>7420000</v>
      </c>
    </row>
    <row r="31" spans="1:58" s="78" customFormat="1" ht="68.25" customHeight="1">
      <c r="A31" s="71">
        <v>3</v>
      </c>
      <c r="B31" s="71" t="s">
        <v>747</v>
      </c>
      <c r="C31" s="71" t="s">
        <v>133</v>
      </c>
      <c r="D31" s="71" t="s">
        <v>693</v>
      </c>
      <c r="E31" s="71" t="s">
        <v>2625</v>
      </c>
      <c r="F31" s="90" t="s">
        <v>648</v>
      </c>
      <c r="G31" s="91" t="s">
        <v>2734</v>
      </c>
      <c r="H31" s="71" t="s">
        <v>136</v>
      </c>
      <c r="I31" s="71">
        <v>844783</v>
      </c>
      <c r="J31" s="72" t="s">
        <v>748</v>
      </c>
      <c r="K31" s="71" t="s">
        <v>739</v>
      </c>
      <c r="L31" s="71" t="s">
        <v>635</v>
      </c>
      <c r="M31" s="73" t="s">
        <v>140</v>
      </c>
      <c r="N31" s="73" t="s">
        <v>255</v>
      </c>
      <c r="O31" s="73" t="s">
        <v>123</v>
      </c>
      <c r="P31" s="71" t="s">
        <v>672</v>
      </c>
      <c r="Q31" s="74">
        <v>2598.6999999999998</v>
      </c>
      <c r="R31" s="74">
        <f t="shared" si="0"/>
        <v>3066.4659999999994</v>
      </c>
      <c r="S31" s="74">
        <v>2598.6999999999998</v>
      </c>
      <c r="T31" s="75">
        <v>0.18</v>
      </c>
      <c r="U31" s="74">
        <v>2598.6999999999998</v>
      </c>
      <c r="V31" s="74">
        <f t="shared" si="1"/>
        <v>3066.4659999999994</v>
      </c>
      <c r="W31" s="73" t="s">
        <v>289</v>
      </c>
      <c r="X31" s="73" t="s">
        <v>133</v>
      </c>
      <c r="Y31" s="73" t="s">
        <v>133</v>
      </c>
      <c r="Z31" s="73" t="s">
        <v>144</v>
      </c>
      <c r="AA31" s="76">
        <v>42309</v>
      </c>
      <c r="AB31" s="76">
        <f t="shared" si="2"/>
        <v>42369</v>
      </c>
      <c r="AC31" s="77"/>
      <c r="AD31" s="77"/>
      <c r="AE31" s="72" t="s">
        <v>748</v>
      </c>
      <c r="AF31" s="73" t="s">
        <v>399</v>
      </c>
      <c r="AG31" s="71">
        <v>796</v>
      </c>
      <c r="AH31" s="71" t="s">
        <v>600</v>
      </c>
      <c r="AI31" s="77">
        <v>31</v>
      </c>
      <c r="AJ31" s="77" t="s">
        <v>659</v>
      </c>
      <c r="AK31" s="71" t="s">
        <v>655</v>
      </c>
      <c r="AL31" s="76">
        <v>42379</v>
      </c>
      <c r="AM31" s="76">
        <v>42384</v>
      </c>
      <c r="AN31" s="76">
        <v>42735</v>
      </c>
      <c r="AO31" s="77">
        <v>2016</v>
      </c>
      <c r="AP31" s="71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4"/>
      <c r="BB31" s="77"/>
      <c r="BC31" s="71"/>
      <c r="BD31" s="71" t="s">
        <v>783</v>
      </c>
      <c r="BE31" s="71" t="s">
        <v>648</v>
      </c>
      <c r="BF31" s="71">
        <v>2911102</v>
      </c>
    </row>
    <row r="32" spans="1:58" s="78" customFormat="1" ht="68.25" customHeight="1">
      <c r="A32" s="71">
        <v>3</v>
      </c>
      <c r="B32" s="71" t="s">
        <v>749</v>
      </c>
      <c r="C32" s="71" t="s">
        <v>133</v>
      </c>
      <c r="D32" s="71" t="s">
        <v>647</v>
      </c>
      <c r="E32" s="71" t="s">
        <v>2625</v>
      </c>
      <c r="F32" s="90" t="s">
        <v>648</v>
      </c>
      <c r="G32" s="91" t="s">
        <v>2735</v>
      </c>
      <c r="H32" s="71" t="s">
        <v>408</v>
      </c>
      <c r="I32" s="71">
        <v>844784</v>
      </c>
      <c r="J32" s="72" t="s">
        <v>750</v>
      </c>
      <c r="K32" s="71" t="s">
        <v>751</v>
      </c>
      <c r="L32" s="71" t="s">
        <v>635</v>
      </c>
      <c r="M32" s="73" t="s">
        <v>140</v>
      </c>
      <c r="N32" s="73" t="s">
        <v>255</v>
      </c>
      <c r="O32" s="73" t="s">
        <v>123</v>
      </c>
      <c r="P32" s="71" t="s">
        <v>672</v>
      </c>
      <c r="Q32" s="74">
        <v>2400</v>
      </c>
      <c r="R32" s="74">
        <f t="shared" si="0"/>
        <v>2832</v>
      </c>
      <c r="S32" s="74">
        <v>2400</v>
      </c>
      <c r="T32" s="75">
        <v>0.18</v>
      </c>
      <c r="U32" s="74">
        <v>2400</v>
      </c>
      <c r="V32" s="74">
        <f t="shared" si="1"/>
        <v>2832</v>
      </c>
      <c r="W32" s="73" t="s">
        <v>289</v>
      </c>
      <c r="X32" s="73" t="s">
        <v>133</v>
      </c>
      <c r="Y32" s="73" t="s">
        <v>133</v>
      </c>
      <c r="Z32" s="73" t="s">
        <v>144</v>
      </c>
      <c r="AA32" s="76">
        <v>42309</v>
      </c>
      <c r="AB32" s="76">
        <f t="shared" si="2"/>
        <v>42369</v>
      </c>
      <c r="AC32" s="77"/>
      <c r="AD32" s="77"/>
      <c r="AE32" s="72" t="s">
        <v>750</v>
      </c>
      <c r="AF32" s="73" t="s">
        <v>399</v>
      </c>
      <c r="AG32" s="71">
        <v>796</v>
      </c>
      <c r="AH32" s="71" t="s">
        <v>600</v>
      </c>
      <c r="AI32" s="77">
        <v>2</v>
      </c>
      <c r="AJ32" s="77">
        <v>46200</v>
      </c>
      <c r="AK32" s="71" t="s">
        <v>655</v>
      </c>
      <c r="AL32" s="76">
        <v>42461</v>
      </c>
      <c r="AM32" s="76">
        <v>42461</v>
      </c>
      <c r="AN32" s="76">
        <v>42643</v>
      </c>
      <c r="AO32" s="77">
        <v>2016</v>
      </c>
      <c r="AP32" s="71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4"/>
      <c r="BB32" s="77"/>
      <c r="BC32" s="71"/>
      <c r="BD32" s="71" t="s">
        <v>783</v>
      </c>
      <c r="BE32" s="71" t="s">
        <v>648</v>
      </c>
      <c r="BF32" s="71">
        <v>4560249</v>
      </c>
    </row>
    <row r="33" spans="1:58" s="78" customFormat="1" ht="68.25" customHeight="1">
      <c r="A33" s="71">
        <v>3</v>
      </c>
      <c r="B33" s="71" t="s">
        <v>752</v>
      </c>
      <c r="C33" s="71" t="s">
        <v>133</v>
      </c>
      <c r="D33" s="71" t="s">
        <v>753</v>
      </c>
      <c r="E33" s="71" t="s">
        <v>2625</v>
      </c>
      <c r="F33" s="90" t="s">
        <v>648</v>
      </c>
      <c r="G33" s="91" t="s">
        <v>2736</v>
      </c>
      <c r="H33" s="71" t="s">
        <v>408</v>
      </c>
      <c r="I33" s="71">
        <v>844802</v>
      </c>
      <c r="J33" s="72" t="s">
        <v>754</v>
      </c>
      <c r="K33" s="71" t="s">
        <v>755</v>
      </c>
      <c r="L33" s="71" t="s">
        <v>617</v>
      </c>
      <c r="M33" s="73" t="s">
        <v>140</v>
      </c>
      <c r="N33" s="73" t="s">
        <v>756</v>
      </c>
      <c r="O33" s="73" t="s">
        <v>111</v>
      </c>
      <c r="P33" s="71" t="s">
        <v>757</v>
      </c>
      <c r="Q33" s="74">
        <v>7209</v>
      </c>
      <c r="R33" s="74">
        <f t="shared" si="0"/>
        <v>8506.619999999999</v>
      </c>
      <c r="S33" s="74">
        <v>7209</v>
      </c>
      <c r="T33" s="75">
        <v>0.18</v>
      </c>
      <c r="U33" s="74">
        <v>7209</v>
      </c>
      <c r="V33" s="74">
        <f t="shared" si="1"/>
        <v>8506.619999999999</v>
      </c>
      <c r="W33" s="73" t="s">
        <v>289</v>
      </c>
      <c r="X33" s="73" t="s">
        <v>133</v>
      </c>
      <c r="Y33" s="73" t="s">
        <v>133</v>
      </c>
      <c r="Z33" s="73" t="s">
        <v>290</v>
      </c>
      <c r="AA33" s="76">
        <v>42339</v>
      </c>
      <c r="AB33" s="76">
        <v>42401</v>
      </c>
      <c r="AC33" s="77"/>
      <c r="AD33" s="77"/>
      <c r="AE33" s="72" t="s">
        <v>758</v>
      </c>
      <c r="AF33" s="73" t="s">
        <v>399</v>
      </c>
      <c r="AG33" s="71">
        <v>796</v>
      </c>
      <c r="AH33" s="71" t="s">
        <v>600</v>
      </c>
      <c r="AI33" s="77">
        <v>1</v>
      </c>
      <c r="AJ33" s="77">
        <v>46200</v>
      </c>
      <c r="AK33" s="71" t="s">
        <v>655</v>
      </c>
      <c r="AL33" s="76">
        <v>42430</v>
      </c>
      <c r="AM33" s="76">
        <v>42430</v>
      </c>
      <c r="AN33" s="76">
        <v>42735</v>
      </c>
      <c r="AO33" s="77">
        <v>2016</v>
      </c>
      <c r="AP33" s="71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4"/>
      <c r="BB33" s="77"/>
      <c r="BC33" s="71"/>
      <c r="BD33" s="71" t="s">
        <v>783</v>
      </c>
      <c r="BE33" s="71" t="s">
        <v>648</v>
      </c>
      <c r="BF33" s="71">
        <v>7424020</v>
      </c>
    </row>
    <row r="34" spans="1:58" s="78" customFormat="1" ht="68.25" customHeight="1">
      <c r="A34" s="71">
        <v>3</v>
      </c>
      <c r="B34" s="71" t="s">
        <v>759</v>
      </c>
      <c r="C34" s="71" t="s">
        <v>133</v>
      </c>
      <c r="D34" s="71" t="s">
        <v>753</v>
      </c>
      <c r="E34" s="71" t="s">
        <v>2625</v>
      </c>
      <c r="F34" s="90" t="s">
        <v>648</v>
      </c>
      <c r="G34" s="91" t="s">
        <v>2736</v>
      </c>
      <c r="H34" s="71" t="s">
        <v>408</v>
      </c>
      <c r="I34" s="71">
        <v>844803</v>
      </c>
      <c r="J34" s="72" t="s">
        <v>760</v>
      </c>
      <c r="K34" s="71" t="s">
        <v>761</v>
      </c>
      <c r="L34" s="71" t="s">
        <v>617</v>
      </c>
      <c r="M34" s="73" t="s">
        <v>140</v>
      </c>
      <c r="N34" s="73" t="s">
        <v>756</v>
      </c>
      <c r="O34" s="73" t="s">
        <v>111</v>
      </c>
      <c r="P34" s="71" t="s">
        <v>762</v>
      </c>
      <c r="Q34" s="74">
        <v>4000</v>
      </c>
      <c r="R34" s="74">
        <f t="shared" si="0"/>
        <v>4720</v>
      </c>
      <c r="S34" s="74">
        <v>4000</v>
      </c>
      <c r="T34" s="75">
        <v>0.18</v>
      </c>
      <c r="U34" s="74">
        <v>4000</v>
      </c>
      <c r="V34" s="74">
        <f t="shared" si="1"/>
        <v>4720</v>
      </c>
      <c r="W34" s="73" t="s">
        <v>289</v>
      </c>
      <c r="X34" s="73" t="s">
        <v>133</v>
      </c>
      <c r="Y34" s="73" t="s">
        <v>133</v>
      </c>
      <c r="Z34" s="73" t="s">
        <v>290</v>
      </c>
      <c r="AA34" s="76">
        <v>42380</v>
      </c>
      <c r="AB34" s="76">
        <v>42440</v>
      </c>
      <c r="AC34" s="77"/>
      <c r="AD34" s="77"/>
      <c r="AE34" s="72" t="s">
        <v>760</v>
      </c>
      <c r="AF34" s="73" t="s">
        <v>399</v>
      </c>
      <c r="AG34" s="71">
        <v>796</v>
      </c>
      <c r="AH34" s="71" t="s">
        <v>600</v>
      </c>
      <c r="AI34" s="77">
        <v>350</v>
      </c>
      <c r="AJ34" s="77">
        <v>46200</v>
      </c>
      <c r="AK34" s="71" t="s">
        <v>655</v>
      </c>
      <c r="AL34" s="76">
        <v>42461</v>
      </c>
      <c r="AM34" s="76">
        <v>42461</v>
      </c>
      <c r="AN34" s="76">
        <v>42727</v>
      </c>
      <c r="AO34" s="77">
        <v>2016</v>
      </c>
      <c r="AP34" s="71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4"/>
      <c r="BB34" s="77"/>
      <c r="BC34" s="71"/>
      <c r="BD34" s="71" t="s">
        <v>783</v>
      </c>
      <c r="BE34" s="71" t="s">
        <v>648</v>
      </c>
      <c r="BF34" s="71">
        <v>7424020</v>
      </c>
    </row>
    <row r="35" spans="1:58" s="78" customFormat="1" ht="68.25" customHeight="1">
      <c r="A35" s="71">
        <v>3</v>
      </c>
      <c r="B35" s="71" t="s">
        <v>765</v>
      </c>
      <c r="C35" s="71" t="s">
        <v>133</v>
      </c>
      <c r="D35" s="71" t="s">
        <v>686</v>
      </c>
      <c r="E35" s="71" t="s">
        <v>2625</v>
      </c>
      <c r="F35" s="90" t="s">
        <v>766</v>
      </c>
      <c r="G35" s="91" t="s">
        <v>2726</v>
      </c>
      <c r="H35" s="71" t="s">
        <v>408</v>
      </c>
      <c r="I35" s="71">
        <v>844856</v>
      </c>
      <c r="J35" s="72" t="s">
        <v>767</v>
      </c>
      <c r="K35" s="71" t="s">
        <v>768</v>
      </c>
      <c r="L35" s="71" t="s">
        <v>635</v>
      </c>
      <c r="M35" s="73" t="s">
        <v>140</v>
      </c>
      <c r="N35" s="73">
        <v>201020104</v>
      </c>
      <c r="O35" s="73" t="s">
        <v>108</v>
      </c>
      <c r="P35" s="71" t="s">
        <v>688</v>
      </c>
      <c r="Q35" s="74">
        <v>6365</v>
      </c>
      <c r="R35" s="74">
        <f t="shared" si="0"/>
        <v>7510.7</v>
      </c>
      <c r="S35" s="74">
        <f>Q35</f>
        <v>6365</v>
      </c>
      <c r="T35" s="75">
        <v>0.18</v>
      </c>
      <c r="U35" s="74">
        <v>6365</v>
      </c>
      <c r="V35" s="74">
        <f t="shared" si="1"/>
        <v>7510.7</v>
      </c>
      <c r="W35" s="73" t="s">
        <v>289</v>
      </c>
      <c r="X35" s="73" t="s">
        <v>133</v>
      </c>
      <c r="Y35" s="73" t="s">
        <v>133</v>
      </c>
      <c r="Z35" s="73" t="s">
        <v>144</v>
      </c>
      <c r="AA35" s="76">
        <v>42309</v>
      </c>
      <c r="AB35" s="76">
        <v>42353</v>
      </c>
      <c r="AC35" s="77"/>
      <c r="AD35" s="77"/>
      <c r="AE35" s="72" t="s">
        <v>767</v>
      </c>
      <c r="AF35" s="73" t="s">
        <v>399</v>
      </c>
      <c r="AG35" s="71">
        <v>796</v>
      </c>
      <c r="AH35" s="71" t="s">
        <v>600</v>
      </c>
      <c r="AI35" s="77">
        <v>1</v>
      </c>
      <c r="AJ35" s="77">
        <v>46000000</v>
      </c>
      <c r="AK35" s="71" t="s">
        <v>655</v>
      </c>
      <c r="AL35" s="76">
        <v>42370</v>
      </c>
      <c r="AM35" s="76">
        <v>42370</v>
      </c>
      <c r="AN35" s="76">
        <v>42735</v>
      </c>
      <c r="AO35" s="77">
        <v>2016</v>
      </c>
      <c r="AP35" s="71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4"/>
      <c r="BB35" s="77"/>
      <c r="BC35" s="71"/>
      <c r="BD35" s="71" t="s">
        <v>783</v>
      </c>
      <c r="BE35" s="71" t="s">
        <v>766</v>
      </c>
      <c r="BF35" s="71">
        <v>5020000</v>
      </c>
    </row>
    <row r="36" spans="1:58" s="78" customFormat="1" ht="68.25" customHeight="1">
      <c r="A36" s="71">
        <v>3</v>
      </c>
      <c r="B36" s="71" t="s">
        <v>769</v>
      </c>
      <c r="C36" s="71" t="s">
        <v>133</v>
      </c>
      <c r="D36" s="71" t="s">
        <v>686</v>
      </c>
      <c r="E36" s="71" t="s">
        <v>2625</v>
      </c>
      <c r="F36" s="90" t="s">
        <v>766</v>
      </c>
      <c r="G36" s="91" t="s">
        <v>2726</v>
      </c>
      <c r="H36" s="71" t="s">
        <v>408</v>
      </c>
      <c r="I36" s="71">
        <v>844857</v>
      </c>
      <c r="J36" s="72" t="s">
        <v>770</v>
      </c>
      <c r="K36" s="71" t="s">
        <v>771</v>
      </c>
      <c r="L36" s="71" t="s">
        <v>635</v>
      </c>
      <c r="M36" s="73" t="s">
        <v>140</v>
      </c>
      <c r="N36" s="73">
        <v>201020104</v>
      </c>
      <c r="O36" s="73" t="s">
        <v>108</v>
      </c>
      <c r="P36" s="71" t="s">
        <v>688</v>
      </c>
      <c r="Q36" s="74">
        <v>3000</v>
      </c>
      <c r="R36" s="74">
        <f t="shared" si="0"/>
        <v>3540</v>
      </c>
      <c r="S36" s="74">
        <v>3000</v>
      </c>
      <c r="T36" s="75">
        <v>0.18</v>
      </c>
      <c r="U36" s="74">
        <v>3000</v>
      </c>
      <c r="V36" s="74">
        <f t="shared" si="1"/>
        <v>3540</v>
      </c>
      <c r="W36" s="73" t="s">
        <v>289</v>
      </c>
      <c r="X36" s="73" t="s">
        <v>133</v>
      </c>
      <c r="Y36" s="73" t="s">
        <v>133</v>
      </c>
      <c r="Z36" s="73" t="s">
        <v>144</v>
      </c>
      <c r="AA36" s="76">
        <v>42309</v>
      </c>
      <c r="AB36" s="76">
        <v>42353</v>
      </c>
      <c r="AC36" s="77"/>
      <c r="AD36" s="77"/>
      <c r="AE36" s="72" t="s">
        <v>770</v>
      </c>
      <c r="AF36" s="73" t="s">
        <v>399</v>
      </c>
      <c r="AG36" s="71">
        <v>796</v>
      </c>
      <c r="AH36" s="71" t="s">
        <v>600</v>
      </c>
      <c r="AI36" s="77">
        <v>1</v>
      </c>
      <c r="AJ36" s="77">
        <v>46000000</v>
      </c>
      <c r="AK36" s="71" t="s">
        <v>655</v>
      </c>
      <c r="AL36" s="76">
        <v>42370</v>
      </c>
      <c r="AM36" s="76">
        <v>42370</v>
      </c>
      <c r="AN36" s="76">
        <v>42735</v>
      </c>
      <c r="AO36" s="77">
        <v>2016</v>
      </c>
      <c r="AP36" s="71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4"/>
      <c r="BB36" s="77"/>
      <c r="BC36" s="71"/>
      <c r="BD36" s="71" t="s">
        <v>783</v>
      </c>
      <c r="BE36" s="71" t="s">
        <v>766</v>
      </c>
      <c r="BF36" s="71">
        <v>5020000</v>
      </c>
    </row>
    <row r="37" spans="1:58" s="78" customFormat="1" ht="68.25" customHeight="1">
      <c r="A37" s="71">
        <v>8</v>
      </c>
      <c r="B37" s="71" t="s">
        <v>773</v>
      </c>
      <c r="C37" s="71" t="s">
        <v>133</v>
      </c>
      <c r="D37" s="71" t="s">
        <v>686</v>
      </c>
      <c r="E37" s="71" t="s">
        <v>1084</v>
      </c>
      <c r="F37" s="90" t="s">
        <v>766</v>
      </c>
      <c r="G37" s="91" t="s">
        <v>2737</v>
      </c>
      <c r="H37" s="71" t="s">
        <v>136</v>
      </c>
      <c r="I37" s="71">
        <v>844854</v>
      </c>
      <c r="J37" s="72" t="s">
        <v>774</v>
      </c>
      <c r="K37" s="71" t="s">
        <v>772</v>
      </c>
      <c r="L37" s="71" t="s">
        <v>624</v>
      </c>
      <c r="M37" s="73" t="s">
        <v>140</v>
      </c>
      <c r="N37" s="73">
        <v>20105140401</v>
      </c>
      <c r="O37" s="73" t="s">
        <v>85</v>
      </c>
      <c r="P37" s="71" t="s">
        <v>431</v>
      </c>
      <c r="Q37" s="74">
        <v>26703.39</v>
      </c>
      <c r="R37" s="74">
        <f t="shared" si="0"/>
        <v>31510.000199999999</v>
      </c>
      <c r="S37" s="74">
        <v>17802.3</v>
      </c>
      <c r="T37" s="75">
        <v>0.18</v>
      </c>
      <c r="U37" s="74">
        <v>26703.39</v>
      </c>
      <c r="V37" s="74">
        <f t="shared" si="1"/>
        <v>31510.000199999999</v>
      </c>
      <c r="W37" s="73" t="s">
        <v>143</v>
      </c>
      <c r="X37" s="73" t="s">
        <v>133</v>
      </c>
      <c r="Y37" s="73" t="s">
        <v>133</v>
      </c>
      <c r="Z37" s="73" t="s">
        <v>144</v>
      </c>
      <c r="AA37" s="76">
        <v>42430</v>
      </c>
      <c r="AB37" s="76">
        <v>42490</v>
      </c>
      <c r="AC37" s="77"/>
      <c r="AD37" s="77"/>
      <c r="AE37" s="72" t="s">
        <v>775</v>
      </c>
      <c r="AF37" s="73" t="s">
        <v>399</v>
      </c>
      <c r="AG37" s="71">
        <v>796</v>
      </c>
      <c r="AH37" s="71" t="s">
        <v>600</v>
      </c>
      <c r="AI37" s="77">
        <v>250</v>
      </c>
      <c r="AJ37" s="77">
        <v>46000000</v>
      </c>
      <c r="AK37" s="71" t="s">
        <v>655</v>
      </c>
      <c r="AL37" s="76">
        <v>42491</v>
      </c>
      <c r="AM37" s="76">
        <v>42491</v>
      </c>
      <c r="AN37" s="76">
        <v>42855</v>
      </c>
      <c r="AO37" s="77" t="s">
        <v>292</v>
      </c>
      <c r="AP37" s="71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4"/>
      <c r="BB37" s="77"/>
      <c r="BC37" s="71"/>
      <c r="BD37" s="71" t="s">
        <v>783</v>
      </c>
      <c r="BE37" s="71" t="s">
        <v>766</v>
      </c>
      <c r="BF37" s="71">
        <v>7111000</v>
      </c>
    </row>
    <row r="38" spans="1:58" s="78" customFormat="1" ht="68.25" customHeight="1">
      <c r="A38" s="71">
        <v>3</v>
      </c>
      <c r="B38" s="71" t="s">
        <v>776</v>
      </c>
      <c r="C38" s="71" t="s">
        <v>133</v>
      </c>
      <c r="D38" s="71" t="s">
        <v>729</v>
      </c>
      <c r="E38" s="71" t="s">
        <v>2625</v>
      </c>
      <c r="F38" s="90" t="s">
        <v>648</v>
      </c>
      <c r="G38" s="91" t="s">
        <v>2738</v>
      </c>
      <c r="H38" s="71" t="s">
        <v>136</v>
      </c>
      <c r="I38" s="71">
        <v>844877</v>
      </c>
      <c r="J38" s="72" t="s">
        <v>777</v>
      </c>
      <c r="K38" s="71" t="s">
        <v>778</v>
      </c>
      <c r="L38" s="71" t="s">
        <v>651</v>
      </c>
      <c r="M38" s="73" t="s">
        <v>140</v>
      </c>
      <c r="N38" s="73" t="s">
        <v>652</v>
      </c>
      <c r="O38" s="73" t="s">
        <v>114</v>
      </c>
      <c r="P38" s="71" t="s">
        <v>431</v>
      </c>
      <c r="Q38" s="74">
        <v>30000</v>
      </c>
      <c r="R38" s="74">
        <f t="shared" si="0"/>
        <v>35400</v>
      </c>
      <c r="S38" s="74">
        <v>15000</v>
      </c>
      <c r="T38" s="75">
        <v>0.18</v>
      </c>
      <c r="U38" s="74">
        <v>30000</v>
      </c>
      <c r="V38" s="74">
        <f t="shared" si="1"/>
        <v>35400</v>
      </c>
      <c r="W38" s="73" t="s">
        <v>143</v>
      </c>
      <c r="X38" s="73" t="s">
        <v>133</v>
      </c>
      <c r="Y38" s="73" t="s">
        <v>133</v>
      </c>
      <c r="Z38" s="73" t="s">
        <v>144</v>
      </c>
      <c r="AA38" s="76">
        <v>42323</v>
      </c>
      <c r="AB38" s="76">
        <v>42353</v>
      </c>
      <c r="AC38" s="77"/>
      <c r="AD38" s="77"/>
      <c r="AE38" s="72" t="s">
        <v>777</v>
      </c>
      <c r="AF38" s="73" t="s">
        <v>399</v>
      </c>
      <c r="AG38" s="71">
        <v>796</v>
      </c>
      <c r="AH38" s="71" t="s">
        <v>600</v>
      </c>
      <c r="AI38" s="77">
        <v>1</v>
      </c>
      <c r="AJ38" s="77">
        <v>46200</v>
      </c>
      <c r="AK38" s="71" t="s">
        <v>655</v>
      </c>
      <c r="AL38" s="76">
        <v>42370</v>
      </c>
      <c r="AM38" s="76">
        <v>42370</v>
      </c>
      <c r="AN38" s="76">
        <v>43100</v>
      </c>
      <c r="AO38" s="77" t="s">
        <v>292</v>
      </c>
      <c r="AP38" s="71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4"/>
      <c r="BB38" s="77"/>
      <c r="BC38" s="71"/>
      <c r="BD38" s="71" t="s">
        <v>783</v>
      </c>
      <c r="BE38" s="71" t="s">
        <v>648</v>
      </c>
      <c r="BF38" s="71">
        <v>4521125</v>
      </c>
    </row>
    <row r="39" spans="1:58" s="78" customFormat="1" ht="68.25" customHeight="1">
      <c r="A39" s="71">
        <v>3</v>
      </c>
      <c r="B39" s="71" t="s">
        <v>779</v>
      </c>
      <c r="C39" s="71" t="s">
        <v>133</v>
      </c>
      <c r="D39" s="71" t="s">
        <v>639</v>
      </c>
      <c r="E39" s="71" t="s">
        <v>2625</v>
      </c>
      <c r="F39" s="90" t="s">
        <v>648</v>
      </c>
      <c r="G39" s="91" t="s">
        <v>2726</v>
      </c>
      <c r="H39" s="71" t="s">
        <v>408</v>
      </c>
      <c r="I39" s="71">
        <v>844775</v>
      </c>
      <c r="J39" s="72" t="s">
        <v>780</v>
      </c>
      <c r="K39" s="71" t="s">
        <v>781</v>
      </c>
      <c r="L39" s="71" t="s">
        <v>635</v>
      </c>
      <c r="M39" s="73" t="s">
        <v>140</v>
      </c>
      <c r="N39" s="73" t="s">
        <v>255</v>
      </c>
      <c r="O39" s="73" t="s">
        <v>107</v>
      </c>
      <c r="P39" s="71" t="s">
        <v>653</v>
      </c>
      <c r="Q39" s="74">
        <v>1687.5</v>
      </c>
      <c r="R39" s="74">
        <f t="shared" si="0"/>
        <v>1991.25</v>
      </c>
      <c r="S39" s="74">
        <v>1125</v>
      </c>
      <c r="T39" s="75">
        <v>0.18</v>
      </c>
      <c r="U39" s="74">
        <v>1687.5</v>
      </c>
      <c r="V39" s="74">
        <f t="shared" si="1"/>
        <v>1991.25</v>
      </c>
      <c r="W39" s="73" t="s">
        <v>289</v>
      </c>
      <c r="X39" s="73" t="s">
        <v>133</v>
      </c>
      <c r="Y39" s="73" t="s">
        <v>133</v>
      </c>
      <c r="Z39" s="73" t="s">
        <v>290</v>
      </c>
      <c r="AA39" s="76">
        <v>42384</v>
      </c>
      <c r="AB39" s="76">
        <v>42430</v>
      </c>
      <c r="AC39" s="77"/>
      <c r="AD39" s="77"/>
      <c r="AE39" s="72" t="s">
        <v>780</v>
      </c>
      <c r="AF39" s="73" t="s">
        <v>399</v>
      </c>
      <c r="AG39" s="71">
        <v>796</v>
      </c>
      <c r="AH39" s="71" t="s">
        <v>600</v>
      </c>
      <c r="AI39" s="77">
        <v>1</v>
      </c>
      <c r="AJ39" s="77">
        <v>46</v>
      </c>
      <c r="AK39" s="71" t="s">
        <v>655</v>
      </c>
      <c r="AL39" s="76">
        <v>42460</v>
      </c>
      <c r="AM39" s="76">
        <v>42461</v>
      </c>
      <c r="AN39" s="76">
        <v>42825</v>
      </c>
      <c r="AO39" s="77" t="s">
        <v>292</v>
      </c>
      <c r="AP39" s="71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4"/>
      <c r="BB39" s="77"/>
      <c r="BC39" s="71"/>
      <c r="BD39" s="71" t="s">
        <v>783</v>
      </c>
      <c r="BE39" s="71" t="s">
        <v>648</v>
      </c>
      <c r="BF39" s="71">
        <v>5020020</v>
      </c>
    </row>
    <row r="40" spans="1:58" s="78" customFormat="1" ht="68.25" customHeight="1">
      <c r="A40" s="71">
        <v>6</v>
      </c>
      <c r="B40" s="71" t="s">
        <v>857</v>
      </c>
      <c r="C40" s="71" t="s">
        <v>133</v>
      </c>
      <c r="D40" s="71" t="s">
        <v>858</v>
      </c>
      <c r="E40" s="71" t="s">
        <v>2626</v>
      </c>
      <c r="F40" s="90" t="s">
        <v>859</v>
      </c>
      <c r="G40" s="91" t="s">
        <v>2739</v>
      </c>
      <c r="H40" s="71" t="s">
        <v>136</v>
      </c>
      <c r="I40" s="71">
        <v>628762</v>
      </c>
      <c r="J40" s="72" t="s">
        <v>860</v>
      </c>
      <c r="K40" s="71" t="s">
        <v>861</v>
      </c>
      <c r="L40" s="71" t="s">
        <v>861</v>
      </c>
      <c r="M40" s="73" t="s">
        <v>140</v>
      </c>
      <c r="N40" s="73" t="s">
        <v>862</v>
      </c>
      <c r="O40" s="73" t="s">
        <v>87</v>
      </c>
      <c r="P40" s="71" t="s">
        <v>863</v>
      </c>
      <c r="Q40" s="74">
        <v>12033.9</v>
      </c>
      <c r="R40" s="74">
        <f t="shared" si="0"/>
        <v>14200.001999999999</v>
      </c>
      <c r="S40" s="74">
        <v>12033.9</v>
      </c>
      <c r="T40" s="75">
        <v>0.18</v>
      </c>
      <c r="U40" s="74">
        <v>12033.9</v>
      </c>
      <c r="V40" s="74">
        <f t="shared" si="1"/>
        <v>14200.001999999999</v>
      </c>
      <c r="W40" s="73" t="s">
        <v>143</v>
      </c>
      <c r="X40" s="73" t="s">
        <v>133</v>
      </c>
      <c r="Y40" s="73" t="s">
        <v>133</v>
      </c>
      <c r="Z40" s="73" t="s">
        <v>144</v>
      </c>
      <c r="AA40" s="76">
        <v>42350</v>
      </c>
      <c r="AB40" s="76">
        <v>42410</v>
      </c>
      <c r="AC40" s="77"/>
      <c r="AD40" s="77"/>
      <c r="AE40" s="72" t="s">
        <v>860</v>
      </c>
      <c r="AF40" s="73" t="s">
        <v>399</v>
      </c>
      <c r="AG40" s="71">
        <v>796</v>
      </c>
      <c r="AH40" s="71" t="s">
        <v>231</v>
      </c>
      <c r="AI40" s="77">
        <v>1</v>
      </c>
      <c r="AJ40" s="77">
        <v>45.46</v>
      </c>
      <c r="AK40" s="71" t="s">
        <v>864</v>
      </c>
      <c r="AL40" s="76">
        <v>42430</v>
      </c>
      <c r="AM40" s="76">
        <v>42430</v>
      </c>
      <c r="AN40" s="76">
        <v>42522</v>
      </c>
      <c r="AO40" s="77">
        <v>2016</v>
      </c>
      <c r="AP40" s="71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4"/>
      <c r="BB40" s="77"/>
      <c r="BC40" s="71" t="s">
        <v>865</v>
      </c>
      <c r="BD40" s="71" t="s">
        <v>866</v>
      </c>
      <c r="BE40" s="71" t="s">
        <v>859</v>
      </c>
      <c r="BF40" s="71">
        <v>7414000</v>
      </c>
    </row>
    <row r="41" spans="1:58" s="78" customFormat="1" ht="68.25" customHeight="1">
      <c r="A41" s="71">
        <v>6</v>
      </c>
      <c r="B41" s="71" t="s">
        <v>867</v>
      </c>
      <c r="C41" s="71" t="s">
        <v>133</v>
      </c>
      <c r="D41" s="71" t="s">
        <v>868</v>
      </c>
      <c r="E41" s="71" t="s">
        <v>2624</v>
      </c>
      <c r="F41" s="90">
        <v>40</v>
      </c>
      <c r="G41" s="91" t="s">
        <v>2740</v>
      </c>
      <c r="H41" s="71" t="s">
        <v>136</v>
      </c>
      <c r="I41" s="71">
        <v>628690</v>
      </c>
      <c r="J41" s="72" t="s">
        <v>869</v>
      </c>
      <c r="K41" s="71" t="s">
        <v>870</v>
      </c>
      <c r="L41" s="71" t="s">
        <v>861</v>
      </c>
      <c r="M41" s="73" t="s">
        <v>140</v>
      </c>
      <c r="N41" s="73">
        <v>20107071001</v>
      </c>
      <c r="O41" s="73" t="s">
        <v>74</v>
      </c>
      <c r="P41" s="71" t="s">
        <v>871</v>
      </c>
      <c r="Q41" s="74">
        <v>700</v>
      </c>
      <c r="R41" s="74">
        <f t="shared" si="0"/>
        <v>826</v>
      </c>
      <c r="S41" s="74">
        <v>700</v>
      </c>
      <c r="T41" s="75">
        <v>0.18</v>
      </c>
      <c r="U41" s="74">
        <v>700</v>
      </c>
      <c r="V41" s="74">
        <f t="shared" si="1"/>
        <v>826</v>
      </c>
      <c r="W41" s="73" t="s">
        <v>289</v>
      </c>
      <c r="X41" s="73" t="s">
        <v>133</v>
      </c>
      <c r="Y41" s="73" t="s">
        <v>133</v>
      </c>
      <c r="Z41" s="73" t="s">
        <v>144</v>
      </c>
      <c r="AA41" s="76">
        <v>42588</v>
      </c>
      <c r="AB41" s="76">
        <v>42633</v>
      </c>
      <c r="AC41" s="77"/>
      <c r="AD41" s="77"/>
      <c r="AE41" s="72" t="s">
        <v>872</v>
      </c>
      <c r="AF41" s="73" t="s">
        <v>873</v>
      </c>
      <c r="AG41" s="71">
        <v>796</v>
      </c>
      <c r="AH41" s="71" t="s">
        <v>345</v>
      </c>
      <c r="AI41" s="77">
        <v>1</v>
      </c>
      <c r="AJ41" s="77">
        <v>45376000</v>
      </c>
      <c r="AK41" s="71" t="s">
        <v>874</v>
      </c>
      <c r="AL41" s="76">
        <v>42644</v>
      </c>
      <c r="AM41" s="76">
        <v>42644</v>
      </c>
      <c r="AN41" s="76">
        <v>42735</v>
      </c>
      <c r="AO41" s="77">
        <v>2016</v>
      </c>
      <c r="AP41" s="71" t="s">
        <v>875</v>
      </c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4"/>
      <c r="BB41" s="77"/>
      <c r="BC41" s="71"/>
      <c r="BD41" s="71" t="s">
        <v>940</v>
      </c>
      <c r="BE41" s="71">
        <v>40</v>
      </c>
      <c r="BF41" s="71">
        <v>6512080</v>
      </c>
    </row>
    <row r="42" spans="1:58" s="78" customFormat="1" ht="68.25" customHeight="1">
      <c r="A42" s="71">
        <v>6</v>
      </c>
      <c r="B42" s="71" t="s">
        <v>876</v>
      </c>
      <c r="C42" s="71" t="s">
        <v>133</v>
      </c>
      <c r="D42" s="71" t="s">
        <v>868</v>
      </c>
      <c r="E42" s="71" t="s">
        <v>2624</v>
      </c>
      <c r="F42" s="90">
        <v>40</v>
      </c>
      <c r="G42" s="91" t="s">
        <v>2740</v>
      </c>
      <c r="H42" s="71" t="s">
        <v>136</v>
      </c>
      <c r="I42" s="71">
        <v>628691</v>
      </c>
      <c r="J42" s="72" t="s">
        <v>877</v>
      </c>
      <c r="K42" s="71" t="s">
        <v>878</v>
      </c>
      <c r="L42" s="71" t="s">
        <v>861</v>
      </c>
      <c r="M42" s="73" t="s">
        <v>140</v>
      </c>
      <c r="N42" s="73">
        <v>20107071001</v>
      </c>
      <c r="O42" s="73" t="s">
        <v>74</v>
      </c>
      <c r="P42" s="71" t="s">
        <v>879</v>
      </c>
      <c r="Q42" s="74">
        <v>0</v>
      </c>
      <c r="R42" s="74">
        <v>0</v>
      </c>
      <c r="S42" s="74">
        <v>0</v>
      </c>
      <c r="T42" s="75">
        <v>0.18</v>
      </c>
      <c r="U42" s="74">
        <v>0</v>
      </c>
      <c r="V42" s="74">
        <v>0</v>
      </c>
      <c r="W42" s="73" t="s">
        <v>289</v>
      </c>
      <c r="X42" s="73" t="s">
        <v>133</v>
      </c>
      <c r="Y42" s="73" t="s">
        <v>133</v>
      </c>
      <c r="Z42" s="73" t="s">
        <v>144</v>
      </c>
      <c r="AA42" s="76">
        <v>42568</v>
      </c>
      <c r="AB42" s="76">
        <v>42628</v>
      </c>
      <c r="AC42" s="77"/>
      <c r="AD42" s="77"/>
      <c r="AE42" s="72" t="s">
        <v>880</v>
      </c>
      <c r="AF42" s="73" t="s">
        <v>881</v>
      </c>
      <c r="AG42" s="71">
        <v>796</v>
      </c>
      <c r="AH42" s="71" t="s">
        <v>345</v>
      </c>
      <c r="AI42" s="77">
        <v>1</v>
      </c>
      <c r="AJ42" s="77">
        <v>45376000</v>
      </c>
      <c r="AK42" s="71" t="s">
        <v>874</v>
      </c>
      <c r="AL42" s="76">
        <v>42644</v>
      </c>
      <c r="AM42" s="76">
        <v>42644</v>
      </c>
      <c r="AN42" s="76">
        <v>43008</v>
      </c>
      <c r="AO42" s="77" t="s">
        <v>292</v>
      </c>
      <c r="AP42" s="71" t="s">
        <v>882</v>
      </c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4"/>
      <c r="BB42" s="77"/>
      <c r="BC42" s="71"/>
      <c r="BD42" s="71" t="s">
        <v>940</v>
      </c>
      <c r="BE42" s="71">
        <v>40</v>
      </c>
      <c r="BF42" s="71">
        <v>6512080</v>
      </c>
    </row>
    <row r="43" spans="1:58" s="78" customFormat="1" ht="68.25" customHeight="1">
      <c r="A43" s="71">
        <v>8</v>
      </c>
      <c r="B43" s="71" t="s">
        <v>132</v>
      </c>
      <c r="C43" s="71" t="s">
        <v>133</v>
      </c>
      <c r="D43" s="71" t="s">
        <v>134</v>
      </c>
      <c r="E43" s="71" t="s">
        <v>1373</v>
      </c>
      <c r="F43" s="90" t="s">
        <v>135</v>
      </c>
      <c r="G43" s="91" t="s">
        <v>2740</v>
      </c>
      <c r="H43" s="71" t="s">
        <v>136</v>
      </c>
      <c r="I43" s="71">
        <v>628686</v>
      </c>
      <c r="J43" s="72" t="s">
        <v>137</v>
      </c>
      <c r="K43" s="71" t="s">
        <v>138</v>
      </c>
      <c r="L43" s="71" t="s">
        <v>139</v>
      </c>
      <c r="M43" s="73" t="s">
        <v>140</v>
      </c>
      <c r="N43" s="73" t="s">
        <v>141</v>
      </c>
      <c r="O43" s="73" t="s">
        <v>75</v>
      </c>
      <c r="P43" s="71" t="s">
        <v>142</v>
      </c>
      <c r="Q43" s="74">
        <v>300000</v>
      </c>
      <c r="R43" s="74">
        <v>354000</v>
      </c>
      <c r="S43" s="74">
        <v>300000</v>
      </c>
      <c r="T43" s="75">
        <v>0.18</v>
      </c>
      <c r="U43" s="74">
        <v>300000</v>
      </c>
      <c r="V43" s="74">
        <v>354000</v>
      </c>
      <c r="W43" s="73" t="s">
        <v>143</v>
      </c>
      <c r="X43" s="73" t="s">
        <v>133</v>
      </c>
      <c r="Y43" s="73" t="s">
        <v>133</v>
      </c>
      <c r="Z43" s="73" t="s">
        <v>144</v>
      </c>
      <c r="AA43" s="76">
        <v>42401</v>
      </c>
      <c r="AB43" s="76">
        <v>42461</v>
      </c>
      <c r="AC43" s="77"/>
      <c r="AD43" s="77"/>
      <c r="AE43" s="72" t="s">
        <v>145</v>
      </c>
      <c r="AF43" s="73" t="s">
        <v>146</v>
      </c>
      <c r="AG43" s="71">
        <v>796</v>
      </c>
      <c r="AH43" s="71" t="s">
        <v>147</v>
      </c>
      <c r="AI43" s="77">
        <v>1</v>
      </c>
      <c r="AJ43" s="77">
        <v>45</v>
      </c>
      <c r="AK43" s="71" t="s">
        <v>148</v>
      </c>
      <c r="AL43" s="76">
        <v>42526</v>
      </c>
      <c r="AM43" s="76">
        <v>42556</v>
      </c>
      <c r="AN43" s="76">
        <v>42891</v>
      </c>
      <c r="AO43" s="77">
        <v>2016</v>
      </c>
      <c r="AP43" s="71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4"/>
      <c r="BB43" s="77"/>
      <c r="BC43" s="71"/>
      <c r="BD43" s="71" t="s">
        <v>301</v>
      </c>
      <c r="BE43" s="71" t="s">
        <v>135</v>
      </c>
      <c r="BF43" s="71">
        <v>6512080</v>
      </c>
    </row>
    <row r="44" spans="1:58" s="78" customFormat="1" ht="68.25" customHeight="1">
      <c r="A44" s="71">
        <v>8</v>
      </c>
      <c r="B44" s="71" t="s">
        <v>287</v>
      </c>
      <c r="C44" s="71" t="s">
        <v>133</v>
      </c>
      <c r="D44" s="71" t="s">
        <v>284</v>
      </c>
      <c r="E44" s="71" t="s">
        <v>2625</v>
      </c>
      <c r="F44" s="90" t="s">
        <v>286</v>
      </c>
      <c r="G44" s="91" t="s">
        <v>2723</v>
      </c>
      <c r="H44" s="71" t="s">
        <v>408</v>
      </c>
      <c r="I44" s="71">
        <v>628589</v>
      </c>
      <c r="J44" s="72" t="s">
        <v>302</v>
      </c>
      <c r="K44" s="71" t="s">
        <v>288</v>
      </c>
      <c r="L44" s="71" t="s">
        <v>288</v>
      </c>
      <c r="M44" s="73" t="s">
        <v>140</v>
      </c>
      <c r="N44" s="73" t="s">
        <v>293</v>
      </c>
      <c r="O44" s="73" t="s">
        <v>102</v>
      </c>
      <c r="P44" s="71" t="s">
        <v>297</v>
      </c>
      <c r="Q44" s="74">
        <v>2160</v>
      </c>
      <c r="R44" s="74">
        <v>2548.8000000000002</v>
      </c>
      <c r="S44" s="74">
        <v>2160</v>
      </c>
      <c r="T44" s="75">
        <v>0.18</v>
      </c>
      <c r="U44" s="74">
        <v>2160</v>
      </c>
      <c r="V44" s="74">
        <v>2548.8000000000002</v>
      </c>
      <c r="W44" s="73" t="s">
        <v>289</v>
      </c>
      <c r="X44" s="73" t="s">
        <v>133</v>
      </c>
      <c r="Y44" s="73" t="s">
        <v>133</v>
      </c>
      <c r="Z44" s="73" t="s">
        <v>290</v>
      </c>
      <c r="AA44" s="76">
        <v>42420</v>
      </c>
      <c r="AB44" s="76">
        <v>42464</v>
      </c>
      <c r="AC44" s="77"/>
      <c r="AD44" s="77"/>
      <c r="AE44" s="72" t="s">
        <v>299</v>
      </c>
      <c r="AF44" s="73" t="s">
        <v>291</v>
      </c>
      <c r="AG44" s="71">
        <v>796</v>
      </c>
      <c r="AH44" s="71" t="s">
        <v>147</v>
      </c>
      <c r="AI44" s="77">
        <v>1</v>
      </c>
      <c r="AJ44" s="77">
        <v>45.46</v>
      </c>
      <c r="AK44" s="71" t="s">
        <v>298</v>
      </c>
      <c r="AL44" s="76">
        <v>42478</v>
      </c>
      <c r="AM44" s="76">
        <v>42478</v>
      </c>
      <c r="AN44" s="76">
        <v>42735</v>
      </c>
      <c r="AO44" s="77">
        <v>2016</v>
      </c>
      <c r="AP44" s="71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4"/>
      <c r="BB44" s="77"/>
      <c r="BC44" s="71" t="s">
        <v>294</v>
      </c>
      <c r="BD44" s="71" t="s">
        <v>300</v>
      </c>
      <c r="BE44" s="71" t="s">
        <v>286</v>
      </c>
      <c r="BF44" s="71">
        <v>4530154</v>
      </c>
    </row>
    <row r="45" spans="1:58" s="78" customFormat="1" ht="68.25" customHeight="1">
      <c r="A45" s="71">
        <v>8</v>
      </c>
      <c r="B45" s="71" t="s">
        <v>392</v>
      </c>
      <c r="C45" s="71" t="s">
        <v>133</v>
      </c>
      <c r="D45" s="71" t="s">
        <v>393</v>
      </c>
      <c r="E45" s="71" t="s">
        <v>2625</v>
      </c>
      <c r="F45" s="90" t="s">
        <v>394</v>
      </c>
      <c r="G45" s="91" t="s">
        <v>2741</v>
      </c>
      <c r="H45" s="71" t="s">
        <v>136</v>
      </c>
      <c r="I45" s="71">
        <v>829504</v>
      </c>
      <c r="J45" s="72" t="s">
        <v>395</v>
      </c>
      <c r="K45" s="71" t="s">
        <v>396</v>
      </c>
      <c r="L45" s="71" t="s">
        <v>397</v>
      </c>
      <c r="M45" s="73" t="s">
        <v>140</v>
      </c>
      <c r="N45" s="73">
        <v>201050801</v>
      </c>
      <c r="O45" s="73" t="s">
        <v>102</v>
      </c>
      <c r="P45" s="71" t="s">
        <v>398</v>
      </c>
      <c r="Q45" s="74">
        <v>2829.09</v>
      </c>
      <c r="R45" s="74">
        <f t="shared" ref="R45:R69" si="3">Q45*1.18</f>
        <v>3338.3262</v>
      </c>
      <c r="S45" s="74">
        <v>2829.09</v>
      </c>
      <c r="T45" s="75">
        <v>0.18</v>
      </c>
      <c r="U45" s="74">
        <v>2829.09</v>
      </c>
      <c r="V45" s="74">
        <f t="shared" ref="V45:V58" si="4">U45*1.18</f>
        <v>3338.3262</v>
      </c>
      <c r="W45" s="73" t="s">
        <v>289</v>
      </c>
      <c r="X45" s="73" t="s">
        <v>133</v>
      </c>
      <c r="Y45" s="73" t="s">
        <v>133</v>
      </c>
      <c r="Z45" s="73" t="s">
        <v>290</v>
      </c>
      <c r="AA45" s="76">
        <v>42323</v>
      </c>
      <c r="AB45" s="76">
        <v>42353</v>
      </c>
      <c r="AC45" s="77"/>
      <c r="AD45" s="77"/>
      <c r="AE45" s="72" t="s">
        <v>395</v>
      </c>
      <c r="AF45" s="73" t="s">
        <v>399</v>
      </c>
      <c r="AG45" s="71">
        <v>796</v>
      </c>
      <c r="AH45" s="71" t="s">
        <v>381</v>
      </c>
      <c r="AI45" s="77">
        <v>1</v>
      </c>
      <c r="AJ45" s="77">
        <v>46460</v>
      </c>
      <c r="AK45" s="71" t="s">
        <v>353</v>
      </c>
      <c r="AL45" s="76">
        <v>42370</v>
      </c>
      <c r="AM45" s="76">
        <v>42370</v>
      </c>
      <c r="AN45" s="76">
        <v>42735</v>
      </c>
      <c r="AO45" s="77">
        <v>2016</v>
      </c>
      <c r="AP45" s="71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4"/>
      <c r="BB45" s="77"/>
      <c r="BC45" s="71"/>
      <c r="BD45" s="71" t="s">
        <v>354</v>
      </c>
      <c r="BE45" s="71" t="s">
        <v>394</v>
      </c>
      <c r="BF45" s="71">
        <v>7525050</v>
      </c>
    </row>
    <row r="46" spans="1:58" s="78" customFormat="1" ht="68.25" customHeight="1">
      <c r="A46" s="71">
        <v>8</v>
      </c>
      <c r="B46" s="71" t="s">
        <v>400</v>
      </c>
      <c r="C46" s="71" t="s">
        <v>133</v>
      </c>
      <c r="D46" s="71" t="s">
        <v>393</v>
      </c>
      <c r="E46" s="71" t="s">
        <v>2625</v>
      </c>
      <c r="F46" s="90" t="s">
        <v>285</v>
      </c>
      <c r="G46" s="91" t="s">
        <v>2742</v>
      </c>
      <c r="H46" s="71" t="s">
        <v>408</v>
      </c>
      <c r="I46" s="71">
        <v>829505</v>
      </c>
      <c r="J46" s="72" t="s">
        <v>401</v>
      </c>
      <c r="K46" s="71" t="s">
        <v>295</v>
      </c>
      <c r="L46" s="71" t="s">
        <v>397</v>
      </c>
      <c r="M46" s="73" t="s">
        <v>140</v>
      </c>
      <c r="N46" s="73">
        <v>20102020401</v>
      </c>
      <c r="O46" s="73" t="s">
        <v>84</v>
      </c>
      <c r="P46" s="71" t="s">
        <v>402</v>
      </c>
      <c r="Q46" s="74">
        <v>2109.66</v>
      </c>
      <c r="R46" s="74">
        <f t="shared" si="3"/>
        <v>2489.3987999999995</v>
      </c>
      <c r="S46" s="74">
        <v>2109.66</v>
      </c>
      <c r="T46" s="75">
        <v>0.18</v>
      </c>
      <c r="U46" s="74">
        <v>2109.66</v>
      </c>
      <c r="V46" s="74">
        <f t="shared" si="4"/>
        <v>2489.3987999999995</v>
      </c>
      <c r="W46" s="73" t="s">
        <v>289</v>
      </c>
      <c r="X46" s="73" t="s">
        <v>133</v>
      </c>
      <c r="Y46" s="73" t="s">
        <v>133</v>
      </c>
      <c r="Z46" s="73" t="s">
        <v>290</v>
      </c>
      <c r="AA46" s="76">
        <v>42323</v>
      </c>
      <c r="AB46" s="76">
        <v>42353</v>
      </c>
      <c r="AC46" s="77"/>
      <c r="AD46" s="77"/>
      <c r="AE46" s="72" t="s">
        <v>403</v>
      </c>
      <c r="AF46" s="73" t="s">
        <v>399</v>
      </c>
      <c r="AG46" s="71">
        <v>796</v>
      </c>
      <c r="AH46" s="71" t="s">
        <v>381</v>
      </c>
      <c r="AI46" s="77">
        <v>1</v>
      </c>
      <c r="AJ46" s="77">
        <v>46460</v>
      </c>
      <c r="AK46" s="71" t="s">
        <v>353</v>
      </c>
      <c r="AL46" s="76">
        <v>42370</v>
      </c>
      <c r="AM46" s="76">
        <v>42370</v>
      </c>
      <c r="AN46" s="76">
        <v>42735</v>
      </c>
      <c r="AO46" s="77">
        <v>2016</v>
      </c>
      <c r="AP46" s="71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4"/>
      <c r="BB46" s="77"/>
      <c r="BC46" s="71"/>
      <c r="BD46" s="71" t="s">
        <v>354</v>
      </c>
      <c r="BE46" s="71" t="s">
        <v>285</v>
      </c>
      <c r="BF46" s="71">
        <v>9010020</v>
      </c>
    </row>
    <row r="47" spans="1:58" s="78" customFormat="1" ht="68.25" customHeight="1">
      <c r="A47" s="71">
        <v>8</v>
      </c>
      <c r="B47" s="71" t="s">
        <v>404</v>
      </c>
      <c r="C47" s="71" t="s">
        <v>133</v>
      </c>
      <c r="D47" s="71" t="s">
        <v>405</v>
      </c>
      <c r="E47" s="71" t="s">
        <v>406</v>
      </c>
      <c r="F47" s="90" t="s">
        <v>407</v>
      </c>
      <c r="G47" s="91" t="s">
        <v>2743</v>
      </c>
      <c r="H47" s="71" t="s">
        <v>408</v>
      </c>
      <c r="I47" s="71">
        <v>829509</v>
      </c>
      <c r="J47" s="72" t="s">
        <v>409</v>
      </c>
      <c r="K47" s="71" t="s">
        <v>410</v>
      </c>
      <c r="L47" s="71" t="s">
        <v>397</v>
      </c>
      <c r="M47" s="73" t="s">
        <v>140</v>
      </c>
      <c r="N47" s="73">
        <v>20105140703</v>
      </c>
      <c r="O47" s="73" t="s">
        <v>81</v>
      </c>
      <c r="P47" s="71" t="s">
        <v>411</v>
      </c>
      <c r="Q47" s="74">
        <v>25890</v>
      </c>
      <c r="R47" s="74">
        <f t="shared" si="3"/>
        <v>30550.199999999997</v>
      </c>
      <c r="S47" s="74">
        <v>15102.5</v>
      </c>
      <c r="T47" s="75">
        <v>0.18</v>
      </c>
      <c r="U47" s="74">
        <v>25890</v>
      </c>
      <c r="V47" s="74">
        <f t="shared" si="4"/>
        <v>30550.199999999997</v>
      </c>
      <c r="W47" s="73" t="s">
        <v>143</v>
      </c>
      <c r="X47" s="73" t="s">
        <v>133</v>
      </c>
      <c r="Y47" s="73" t="s">
        <v>133</v>
      </c>
      <c r="Z47" s="73" t="s">
        <v>290</v>
      </c>
      <c r="AA47" s="76">
        <v>42401</v>
      </c>
      <c r="AB47" s="76">
        <v>42501</v>
      </c>
      <c r="AC47" s="77"/>
      <c r="AD47" s="77"/>
      <c r="AE47" s="72" t="s">
        <v>409</v>
      </c>
      <c r="AF47" s="73" t="s">
        <v>399</v>
      </c>
      <c r="AG47" s="71">
        <v>55</v>
      </c>
      <c r="AH47" s="71" t="s">
        <v>412</v>
      </c>
      <c r="AI47" s="77" t="s">
        <v>413</v>
      </c>
      <c r="AJ47" s="77">
        <v>46460</v>
      </c>
      <c r="AK47" s="71" t="s">
        <v>353</v>
      </c>
      <c r="AL47" s="76">
        <v>42522</v>
      </c>
      <c r="AM47" s="76">
        <v>42522</v>
      </c>
      <c r="AN47" s="76">
        <v>42886</v>
      </c>
      <c r="AO47" s="77" t="s">
        <v>292</v>
      </c>
      <c r="AP47" s="71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4"/>
      <c r="BB47" s="77"/>
      <c r="BC47" s="71"/>
      <c r="BD47" s="71" t="s">
        <v>354</v>
      </c>
      <c r="BE47" s="71" t="s">
        <v>407</v>
      </c>
      <c r="BF47" s="71">
        <v>7493000</v>
      </c>
    </row>
    <row r="48" spans="1:58" s="78" customFormat="1" ht="68.25" customHeight="1">
      <c r="A48" s="71">
        <v>8</v>
      </c>
      <c r="B48" s="71" t="s">
        <v>414</v>
      </c>
      <c r="C48" s="71" t="s">
        <v>133</v>
      </c>
      <c r="D48" s="71" t="s">
        <v>415</v>
      </c>
      <c r="E48" s="71" t="s">
        <v>2114</v>
      </c>
      <c r="F48" s="90" t="s">
        <v>416</v>
      </c>
      <c r="G48" s="91" t="s">
        <v>2744</v>
      </c>
      <c r="H48" s="71" t="s">
        <v>136</v>
      </c>
      <c r="I48" s="71">
        <v>829516</v>
      </c>
      <c r="J48" s="72" t="s">
        <v>2550</v>
      </c>
      <c r="K48" s="71" t="s">
        <v>418</v>
      </c>
      <c r="L48" s="71" t="s">
        <v>397</v>
      </c>
      <c r="M48" s="73" t="s">
        <v>140</v>
      </c>
      <c r="N48" s="73">
        <v>201050702</v>
      </c>
      <c r="O48" s="73" t="s">
        <v>96</v>
      </c>
      <c r="P48" s="71" t="s">
        <v>411</v>
      </c>
      <c r="Q48" s="74">
        <v>10936.54587</v>
      </c>
      <c r="R48" s="74">
        <f t="shared" si="3"/>
        <v>12905.1241266</v>
      </c>
      <c r="S48" s="74">
        <v>608.64</v>
      </c>
      <c r="T48" s="75">
        <v>0.18</v>
      </c>
      <c r="U48" s="74">
        <v>10936.54587</v>
      </c>
      <c r="V48" s="74">
        <f t="shared" si="4"/>
        <v>12905.1241266</v>
      </c>
      <c r="W48" s="73" t="s">
        <v>143</v>
      </c>
      <c r="X48" s="73" t="s">
        <v>133</v>
      </c>
      <c r="Y48" s="73" t="s">
        <v>133</v>
      </c>
      <c r="Z48" s="73" t="s">
        <v>290</v>
      </c>
      <c r="AA48" s="76">
        <v>42628</v>
      </c>
      <c r="AB48" s="76">
        <v>42658</v>
      </c>
      <c r="AC48" s="77"/>
      <c r="AD48" s="77"/>
      <c r="AE48" s="72" t="s">
        <v>417</v>
      </c>
      <c r="AF48" s="73" t="s">
        <v>399</v>
      </c>
      <c r="AG48" s="71">
        <v>796</v>
      </c>
      <c r="AH48" s="71" t="s">
        <v>381</v>
      </c>
      <c r="AI48" s="77" t="s">
        <v>419</v>
      </c>
      <c r="AJ48" s="77">
        <v>46460</v>
      </c>
      <c r="AK48" s="71" t="s">
        <v>353</v>
      </c>
      <c r="AL48" s="76">
        <v>42675</v>
      </c>
      <c r="AM48" s="76">
        <v>42675</v>
      </c>
      <c r="AN48" s="76">
        <v>43769</v>
      </c>
      <c r="AO48" s="77" t="s">
        <v>724</v>
      </c>
      <c r="AP48" s="71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4"/>
      <c r="BB48" s="77"/>
      <c r="BC48" s="71"/>
      <c r="BD48" s="71" t="s">
        <v>354</v>
      </c>
      <c r="BE48" s="71" t="s">
        <v>416</v>
      </c>
      <c r="BF48" s="71">
        <v>7523000</v>
      </c>
    </row>
    <row r="49" spans="1:58" s="78" customFormat="1" ht="68.25" customHeight="1">
      <c r="A49" s="71">
        <v>8</v>
      </c>
      <c r="B49" s="71" t="s">
        <v>423</v>
      </c>
      <c r="C49" s="71" t="s">
        <v>133</v>
      </c>
      <c r="D49" s="71" t="s">
        <v>420</v>
      </c>
      <c r="E49" s="71" t="s">
        <v>2625</v>
      </c>
      <c r="F49" s="90" t="s">
        <v>424</v>
      </c>
      <c r="G49" s="91" t="s">
        <v>2726</v>
      </c>
      <c r="H49" s="71" t="s">
        <v>408</v>
      </c>
      <c r="I49" s="71">
        <v>829501</v>
      </c>
      <c r="J49" s="72" t="s">
        <v>425</v>
      </c>
      <c r="K49" s="71" t="s">
        <v>421</v>
      </c>
      <c r="L49" s="71" t="s">
        <v>397</v>
      </c>
      <c r="M49" s="73" t="s">
        <v>140</v>
      </c>
      <c r="N49" s="73">
        <v>20102020401</v>
      </c>
      <c r="O49" s="73" t="s">
        <v>108</v>
      </c>
      <c r="P49" s="71" t="s">
        <v>402</v>
      </c>
      <c r="Q49" s="74">
        <v>6771.8220300000003</v>
      </c>
      <c r="R49" s="74">
        <f t="shared" si="3"/>
        <v>7990.7499953999995</v>
      </c>
      <c r="S49" s="74">
        <v>6771.8220300000003</v>
      </c>
      <c r="T49" s="75">
        <v>0.18</v>
      </c>
      <c r="U49" s="74">
        <v>6771.8220300000003</v>
      </c>
      <c r="V49" s="74">
        <f t="shared" si="4"/>
        <v>7990.7499953999995</v>
      </c>
      <c r="W49" s="73" t="s">
        <v>289</v>
      </c>
      <c r="X49" s="73" t="s">
        <v>133</v>
      </c>
      <c r="Y49" s="73" t="s">
        <v>133</v>
      </c>
      <c r="Z49" s="73" t="s">
        <v>290</v>
      </c>
      <c r="AA49" s="76">
        <v>42310</v>
      </c>
      <c r="AB49" s="76">
        <v>42339</v>
      </c>
      <c r="AC49" s="77"/>
      <c r="AD49" s="77"/>
      <c r="AE49" s="72" t="s">
        <v>425</v>
      </c>
      <c r="AF49" s="73" t="s">
        <v>399</v>
      </c>
      <c r="AG49" s="71">
        <v>796</v>
      </c>
      <c r="AH49" s="71" t="s">
        <v>381</v>
      </c>
      <c r="AI49" s="77" t="s">
        <v>426</v>
      </c>
      <c r="AJ49" s="77">
        <v>46460</v>
      </c>
      <c r="AK49" s="71" t="s">
        <v>353</v>
      </c>
      <c r="AL49" s="76">
        <v>42370</v>
      </c>
      <c r="AM49" s="76">
        <v>42370</v>
      </c>
      <c r="AN49" s="76">
        <v>42370</v>
      </c>
      <c r="AO49" s="77">
        <v>2016</v>
      </c>
      <c r="AP49" s="71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4"/>
      <c r="BB49" s="77"/>
      <c r="BC49" s="71"/>
      <c r="BD49" s="71" t="s">
        <v>354</v>
      </c>
      <c r="BE49" s="71" t="s">
        <v>424</v>
      </c>
      <c r="BF49" s="71">
        <v>5020300</v>
      </c>
    </row>
    <row r="50" spans="1:58" s="78" customFormat="1" ht="68.25" customHeight="1">
      <c r="A50" s="71">
        <v>8</v>
      </c>
      <c r="B50" s="71" t="s">
        <v>442</v>
      </c>
      <c r="C50" s="71" t="s">
        <v>133</v>
      </c>
      <c r="D50" s="71" t="s">
        <v>443</v>
      </c>
      <c r="E50" s="71" t="s">
        <v>2114</v>
      </c>
      <c r="F50" s="90" t="s">
        <v>444</v>
      </c>
      <c r="G50" s="91" t="s">
        <v>2745</v>
      </c>
      <c r="H50" s="71" t="s">
        <v>136</v>
      </c>
      <c r="I50" s="71">
        <v>628724</v>
      </c>
      <c r="J50" s="72" t="s">
        <v>445</v>
      </c>
      <c r="K50" s="71" t="s">
        <v>446</v>
      </c>
      <c r="L50" s="71" t="s">
        <v>446</v>
      </c>
      <c r="M50" s="73" t="s">
        <v>140</v>
      </c>
      <c r="N50" s="73">
        <v>201050701</v>
      </c>
      <c r="O50" s="73" t="s">
        <v>97</v>
      </c>
      <c r="P50" s="71" t="s">
        <v>447</v>
      </c>
      <c r="Q50" s="74">
        <v>838.98299999999995</v>
      </c>
      <c r="R50" s="74">
        <f t="shared" si="3"/>
        <v>989.99993999999992</v>
      </c>
      <c r="S50" s="74">
        <v>699.15</v>
      </c>
      <c r="T50" s="75">
        <v>0.18</v>
      </c>
      <c r="U50" s="74">
        <v>838.98299999999995</v>
      </c>
      <c r="V50" s="74">
        <f t="shared" si="4"/>
        <v>989.99993999999992</v>
      </c>
      <c r="W50" s="73" t="s">
        <v>289</v>
      </c>
      <c r="X50" s="73" t="s">
        <v>133</v>
      </c>
      <c r="Y50" s="73" t="s">
        <v>133</v>
      </c>
      <c r="Z50" s="73" t="s">
        <v>290</v>
      </c>
      <c r="AA50" s="76">
        <v>42352</v>
      </c>
      <c r="AB50" s="76">
        <v>42408</v>
      </c>
      <c r="AC50" s="77"/>
      <c r="AD50" s="77"/>
      <c r="AE50" s="72" t="s">
        <v>448</v>
      </c>
      <c r="AF50" s="73" t="s">
        <v>399</v>
      </c>
      <c r="AG50" s="71">
        <v>796</v>
      </c>
      <c r="AH50" s="71" t="s">
        <v>231</v>
      </c>
      <c r="AI50" s="77">
        <v>1</v>
      </c>
      <c r="AJ50" s="77">
        <v>45</v>
      </c>
      <c r="AK50" s="71" t="s">
        <v>449</v>
      </c>
      <c r="AL50" s="76">
        <v>42430</v>
      </c>
      <c r="AM50" s="76">
        <v>42433</v>
      </c>
      <c r="AN50" s="76">
        <v>42797</v>
      </c>
      <c r="AO50" s="77" t="s">
        <v>292</v>
      </c>
      <c r="AP50" s="71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4"/>
      <c r="BB50" s="77"/>
      <c r="BC50" s="71"/>
      <c r="BD50" s="71" t="s">
        <v>450</v>
      </c>
      <c r="BE50" s="71" t="s">
        <v>444</v>
      </c>
      <c r="BF50" s="71">
        <v>9220000</v>
      </c>
    </row>
    <row r="51" spans="1:58" s="78" customFormat="1" ht="68.25" customHeight="1">
      <c r="A51" s="71">
        <v>8</v>
      </c>
      <c r="B51" s="71" t="s">
        <v>590</v>
      </c>
      <c r="C51" s="71" t="s">
        <v>133</v>
      </c>
      <c r="D51" s="71" t="s">
        <v>591</v>
      </c>
      <c r="E51" s="71" t="s">
        <v>2625</v>
      </c>
      <c r="F51" s="90" t="s">
        <v>592</v>
      </c>
      <c r="G51" s="91" t="s">
        <v>2741</v>
      </c>
      <c r="H51" s="71" t="s">
        <v>408</v>
      </c>
      <c r="I51" s="71">
        <v>844786</v>
      </c>
      <c r="J51" s="72" t="s">
        <v>593</v>
      </c>
      <c r="K51" s="71" t="s">
        <v>594</v>
      </c>
      <c r="L51" s="71" t="s">
        <v>594</v>
      </c>
      <c r="M51" s="73" t="s">
        <v>595</v>
      </c>
      <c r="N51" s="73">
        <v>201050801</v>
      </c>
      <c r="O51" s="73" t="s">
        <v>102</v>
      </c>
      <c r="P51" s="71" t="s">
        <v>596</v>
      </c>
      <c r="Q51" s="74">
        <v>1730.796</v>
      </c>
      <c r="R51" s="74">
        <f t="shared" si="3"/>
        <v>2042.3392799999999</v>
      </c>
      <c r="S51" s="74">
        <v>1730.796</v>
      </c>
      <c r="T51" s="75">
        <v>0.18</v>
      </c>
      <c r="U51" s="74">
        <v>1730.796</v>
      </c>
      <c r="V51" s="74">
        <f t="shared" si="4"/>
        <v>2042.3392799999999</v>
      </c>
      <c r="W51" s="73" t="s">
        <v>289</v>
      </c>
      <c r="X51" s="73" t="s">
        <v>133</v>
      </c>
      <c r="Y51" s="73" t="s">
        <v>133</v>
      </c>
      <c r="Z51" s="73" t="s">
        <v>597</v>
      </c>
      <c r="AA51" s="76">
        <v>42365</v>
      </c>
      <c r="AB51" s="76">
        <v>42412</v>
      </c>
      <c r="AC51" s="77"/>
      <c r="AD51" s="77"/>
      <c r="AE51" s="72" t="s">
        <v>598</v>
      </c>
      <c r="AF51" s="73" t="s">
        <v>599</v>
      </c>
      <c r="AG51" s="71">
        <v>796</v>
      </c>
      <c r="AH51" s="71" t="s">
        <v>600</v>
      </c>
      <c r="AI51" s="77">
        <v>20</v>
      </c>
      <c r="AJ51" s="77">
        <v>46639000</v>
      </c>
      <c r="AK51" s="71" t="s">
        <v>601</v>
      </c>
      <c r="AL51" s="76">
        <v>42426</v>
      </c>
      <c r="AM51" s="76">
        <v>42430</v>
      </c>
      <c r="AN51" s="76">
        <v>42735</v>
      </c>
      <c r="AO51" s="77">
        <v>2016</v>
      </c>
      <c r="AP51" s="71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4"/>
      <c r="BB51" s="77"/>
      <c r="BC51" s="71"/>
      <c r="BD51" s="71" t="s">
        <v>783</v>
      </c>
      <c r="BE51" s="71" t="s">
        <v>592</v>
      </c>
      <c r="BF51" s="71">
        <v>7525050</v>
      </c>
    </row>
    <row r="52" spans="1:58" s="78" customFormat="1" ht="68.25" customHeight="1">
      <c r="A52" s="71">
        <v>8</v>
      </c>
      <c r="B52" s="71" t="s">
        <v>602</v>
      </c>
      <c r="C52" s="71" t="s">
        <v>133</v>
      </c>
      <c r="D52" s="71" t="s">
        <v>603</v>
      </c>
      <c r="E52" s="71" t="s">
        <v>2114</v>
      </c>
      <c r="F52" s="90" t="s">
        <v>604</v>
      </c>
      <c r="G52" s="91" t="s">
        <v>2746</v>
      </c>
      <c r="H52" s="71" t="s">
        <v>408</v>
      </c>
      <c r="I52" s="71">
        <v>844787</v>
      </c>
      <c r="J52" s="72" t="s">
        <v>605</v>
      </c>
      <c r="K52" s="71" t="s">
        <v>606</v>
      </c>
      <c r="L52" s="71" t="s">
        <v>606</v>
      </c>
      <c r="M52" s="73" t="s">
        <v>595</v>
      </c>
      <c r="N52" s="73">
        <v>201050702</v>
      </c>
      <c r="O52" s="73" t="s">
        <v>96</v>
      </c>
      <c r="P52" s="71" t="s">
        <v>607</v>
      </c>
      <c r="Q52" s="74">
        <v>828</v>
      </c>
      <c r="R52" s="74">
        <f t="shared" si="3"/>
        <v>977.04</v>
      </c>
      <c r="S52" s="74">
        <v>828</v>
      </c>
      <c r="T52" s="75">
        <v>0.18</v>
      </c>
      <c r="U52" s="74">
        <v>828</v>
      </c>
      <c r="V52" s="74">
        <f t="shared" si="4"/>
        <v>977.04</v>
      </c>
      <c r="W52" s="73" t="s">
        <v>289</v>
      </c>
      <c r="X52" s="73" t="s">
        <v>133</v>
      </c>
      <c r="Y52" s="73" t="s">
        <v>133</v>
      </c>
      <c r="Z52" s="73" t="s">
        <v>144</v>
      </c>
      <c r="AA52" s="76">
        <v>42323</v>
      </c>
      <c r="AB52" s="76">
        <v>42353</v>
      </c>
      <c r="AC52" s="77"/>
      <c r="AD52" s="77"/>
      <c r="AE52" s="72" t="s">
        <v>608</v>
      </c>
      <c r="AF52" s="73" t="s">
        <v>399</v>
      </c>
      <c r="AG52" s="71">
        <v>796</v>
      </c>
      <c r="AH52" s="71" t="s">
        <v>600</v>
      </c>
      <c r="AI52" s="77">
        <v>425</v>
      </c>
      <c r="AJ52" s="77">
        <v>46</v>
      </c>
      <c r="AK52" s="71" t="s">
        <v>609</v>
      </c>
      <c r="AL52" s="76">
        <v>42370</v>
      </c>
      <c r="AM52" s="76">
        <v>42370</v>
      </c>
      <c r="AN52" s="76">
        <v>42735</v>
      </c>
      <c r="AO52" s="77">
        <v>2016</v>
      </c>
      <c r="AP52" s="71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4"/>
      <c r="BB52" s="77"/>
      <c r="BC52" s="71"/>
      <c r="BD52" s="71" t="s">
        <v>783</v>
      </c>
      <c r="BE52" s="71" t="s">
        <v>604</v>
      </c>
      <c r="BF52" s="71">
        <v>7250010</v>
      </c>
    </row>
    <row r="53" spans="1:58" s="78" customFormat="1" ht="68.25" customHeight="1">
      <c r="A53" s="71">
        <v>8</v>
      </c>
      <c r="B53" s="71" t="s">
        <v>610</v>
      </c>
      <c r="C53" s="71" t="s">
        <v>133</v>
      </c>
      <c r="D53" s="71" t="s">
        <v>603</v>
      </c>
      <c r="E53" s="71" t="s">
        <v>2114</v>
      </c>
      <c r="F53" s="90" t="s">
        <v>611</v>
      </c>
      <c r="G53" s="91" t="s">
        <v>2747</v>
      </c>
      <c r="H53" s="71" t="s">
        <v>136</v>
      </c>
      <c r="I53" s="71">
        <v>844788</v>
      </c>
      <c r="J53" s="72" t="s">
        <v>612</v>
      </c>
      <c r="K53" s="71" t="s">
        <v>418</v>
      </c>
      <c r="L53" s="71" t="s">
        <v>418</v>
      </c>
      <c r="M53" s="73" t="s">
        <v>595</v>
      </c>
      <c r="N53" s="73">
        <v>201050702</v>
      </c>
      <c r="O53" s="73" t="s">
        <v>96</v>
      </c>
      <c r="P53" s="71" t="s">
        <v>607</v>
      </c>
      <c r="Q53" s="74">
        <v>14259.31</v>
      </c>
      <c r="R53" s="74">
        <f t="shared" si="3"/>
        <v>16825.985799999999</v>
      </c>
      <c r="S53" s="74">
        <v>1980.46</v>
      </c>
      <c r="T53" s="75">
        <v>0.18</v>
      </c>
      <c r="U53" s="74">
        <v>14259.31</v>
      </c>
      <c r="V53" s="74">
        <f t="shared" si="4"/>
        <v>16825.985799999999</v>
      </c>
      <c r="W53" s="73" t="s">
        <v>143</v>
      </c>
      <c r="X53" s="73" t="s">
        <v>133</v>
      </c>
      <c r="Y53" s="73" t="s">
        <v>133</v>
      </c>
      <c r="Z53" s="73" t="s">
        <v>144</v>
      </c>
      <c r="AA53" s="76">
        <v>42491</v>
      </c>
      <c r="AB53" s="76">
        <v>42552</v>
      </c>
      <c r="AC53" s="77"/>
      <c r="AD53" s="77"/>
      <c r="AE53" s="72" t="s">
        <v>608</v>
      </c>
      <c r="AF53" s="73" t="s">
        <v>399</v>
      </c>
      <c r="AG53" s="71">
        <v>539</v>
      </c>
      <c r="AH53" s="71" t="s">
        <v>613</v>
      </c>
      <c r="AI53" s="77">
        <v>720</v>
      </c>
      <c r="AJ53" s="77">
        <v>46</v>
      </c>
      <c r="AK53" s="71" t="s">
        <v>609</v>
      </c>
      <c r="AL53" s="76">
        <v>42583</v>
      </c>
      <c r="AM53" s="76">
        <v>42583</v>
      </c>
      <c r="AN53" s="76">
        <v>43312</v>
      </c>
      <c r="AO53" s="77" t="s">
        <v>1142</v>
      </c>
      <c r="AP53" s="71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4"/>
      <c r="BB53" s="77"/>
      <c r="BC53" s="71"/>
      <c r="BD53" s="71" t="s">
        <v>783</v>
      </c>
      <c r="BE53" s="71" t="s">
        <v>611</v>
      </c>
      <c r="BF53" s="71">
        <v>7499090</v>
      </c>
    </row>
    <row r="54" spans="1:58" s="78" customFormat="1" ht="68.25" customHeight="1">
      <c r="A54" s="71">
        <v>8</v>
      </c>
      <c r="B54" s="71" t="s">
        <v>619</v>
      </c>
      <c r="C54" s="71" t="s">
        <v>133</v>
      </c>
      <c r="D54" s="71" t="s">
        <v>620</v>
      </c>
      <c r="E54" s="71" t="s">
        <v>406</v>
      </c>
      <c r="F54" s="90" t="s">
        <v>621</v>
      </c>
      <c r="G54" s="91" t="s">
        <v>2748</v>
      </c>
      <c r="H54" s="71" t="s">
        <v>408</v>
      </c>
      <c r="I54" s="71">
        <v>844791</v>
      </c>
      <c r="J54" s="72" t="s">
        <v>622</v>
      </c>
      <c r="K54" s="71" t="s">
        <v>623</v>
      </c>
      <c r="L54" s="71" t="s">
        <v>624</v>
      </c>
      <c r="M54" s="73" t="s">
        <v>140</v>
      </c>
      <c r="N54" s="73">
        <v>20105140703</v>
      </c>
      <c r="O54" s="73" t="s">
        <v>81</v>
      </c>
      <c r="P54" s="71" t="s">
        <v>607</v>
      </c>
      <c r="Q54" s="74">
        <v>29021.391</v>
      </c>
      <c r="R54" s="74">
        <f t="shared" si="3"/>
        <v>34245.241379999999</v>
      </c>
      <c r="S54" s="74">
        <v>7472.9</v>
      </c>
      <c r="T54" s="75">
        <v>0.18</v>
      </c>
      <c r="U54" s="74">
        <v>29021.391</v>
      </c>
      <c r="V54" s="74">
        <f t="shared" si="4"/>
        <v>34245.241379999999</v>
      </c>
      <c r="W54" s="73" t="s">
        <v>143</v>
      </c>
      <c r="X54" s="73" t="s">
        <v>133</v>
      </c>
      <c r="Y54" s="73" t="s">
        <v>133</v>
      </c>
      <c r="Z54" s="73" t="s">
        <v>290</v>
      </c>
      <c r="AA54" s="76">
        <v>42491</v>
      </c>
      <c r="AB54" s="76">
        <v>42581</v>
      </c>
      <c r="AC54" s="77"/>
      <c r="AD54" s="77" t="s">
        <v>501</v>
      </c>
      <c r="AE54" s="72" t="s">
        <v>622</v>
      </c>
      <c r="AF54" s="73" t="s">
        <v>599</v>
      </c>
      <c r="AG54" s="71">
        <v>796</v>
      </c>
      <c r="AH54" s="71" t="s">
        <v>600</v>
      </c>
      <c r="AI54" s="77">
        <v>1</v>
      </c>
      <c r="AJ54" s="77" t="s">
        <v>625</v>
      </c>
      <c r="AK54" s="71" t="s">
        <v>159</v>
      </c>
      <c r="AL54" s="76">
        <f>AM54-20</f>
        <v>42594</v>
      </c>
      <c r="AM54" s="76">
        <v>42614</v>
      </c>
      <c r="AN54" s="76">
        <v>42978</v>
      </c>
      <c r="AO54" s="77" t="s">
        <v>292</v>
      </c>
      <c r="AP54" s="71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4"/>
      <c r="BB54" s="77"/>
      <c r="BC54" s="71"/>
      <c r="BD54" s="71" t="s">
        <v>783</v>
      </c>
      <c r="BE54" s="71" t="s">
        <v>621</v>
      </c>
      <c r="BF54" s="71">
        <v>7493090</v>
      </c>
    </row>
    <row r="55" spans="1:58" s="78" customFormat="1" ht="68.25" customHeight="1">
      <c r="A55" s="71">
        <v>8</v>
      </c>
      <c r="B55" s="71" t="s">
        <v>626</v>
      </c>
      <c r="C55" s="71" t="s">
        <v>133</v>
      </c>
      <c r="D55" s="71" t="s">
        <v>620</v>
      </c>
      <c r="E55" s="71" t="s">
        <v>406</v>
      </c>
      <c r="F55" s="90" t="s">
        <v>627</v>
      </c>
      <c r="G55" s="91" t="s">
        <v>2749</v>
      </c>
      <c r="H55" s="71" t="s">
        <v>408</v>
      </c>
      <c r="I55" s="71">
        <v>844792</v>
      </c>
      <c r="J55" s="72" t="s">
        <v>629</v>
      </c>
      <c r="K55" s="71" t="s">
        <v>630</v>
      </c>
      <c r="L55" s="71" t="s">
        <v>624</v>
      </c>
      <c r="M55" s="73" t="s">
        <v>140</v>
      </c>
      <c r="N55" s="73">
        <v>20105140702</v>
      </c>
      <c r="O55" s="73" t="s">
        <v>86</v>
      </c>
      <c r="P55" s="71" t="s">
        <v>607</v>
      </c>
      <c r="Q55" s="74">
        <v>880.22</v>
      </c>
      <c r="R55" s="74">
        <f t="shared" si="3"/>
        <v>1038.6596</v>
      </c>
      <c r="S55" s="74">
        <v>806.87</v>
      </c>
      <c r="T55" s="75">
        <v>0.18</v>
      </c>
      <c r="U55" s="74">
        <v>880.22</v>
      </c>
      <c r="V55" s="74">
        <f t="shared" si="4"/>
        <v>1038.6596</v>
      </c>
      <c r="W55" s="73" t="s">
        <v>289</v>
      </c>
      <c r="X55" s="73" t="s">
        <v>133</v>
      </c>
      <c r="Y55" s="73" t="s">
        <v>133</v>
      </c>
      <c r="Z55" s="73" t="s">
        <v>290</v>
      </c>
      <c r="AA55" s="76">
        <v>42309</v>
      </c>
      <c r="AB55" s="76">
        <v>42351</v>
      </c>
      <c r="AC55" s="77"/>
      <c r="AD55" s="77" t="s">
        <v>501</v>
      </c>
      <c r="AE55" s="72" t="s">
        <v>629</v>
      </c>
      <c r="AF55" s="73" t="s">
        <v>599</v>
      </c>
      <c r="AG55" s="71">
        <v>796</v>
      </c>
      <c r="AH55" s="71" t="s">
        <v>600</v>
      </c>
      <c r="AI55" s="77">
        <v>1</v>
      </c>
      <c r="AJ55" s="77" t="s">
        <v>625</v>
      </c>
      <c r="AK55" s="71" t="s">
        <v>159</v>
      </c>
      <c r="AL55" s="76">
        <v>42370</v>
      </c>
      <c r="AM55" s="76">
        <v>42381</v>
      </c>
      <c r="AN55" s="76">
        <v>42746</v>
      </c>
      <c r="AO55" s="77" t="s">
        <v>292</v>
      </c>
      <c r="AP55" s="71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4"/>
      <c r="BB55" s="77"/>
      <c r="BC55" s="71"/>
      <c r="BD55" s="71" t="s">
        <v>783</v>
      </c>
      <c r="BE55" s="71" t="s">
        <v>627</v>
      </c>
      <c r="BF55" s="71" t="s">
        <v>628</v>
      </c>
    </row>
    <row r="56" spans="1:58" s="78" customFormat="1" ht="68.25" customHeight="1">
      <c r="A56" s="71">
        <v>8</v>
      </c>
      <c r="B56" s="71" t="s">
        <v>883</v>
      </c>
      <c r="C56" s="71" t="s">
        <v>133</v>
      </c>
      <c r="D56" s="71" t="s">
        <v>343</v>
      </c>
      <c r="E56" s="71" t="s">
        <v>884</v>
      </c>
      <c r="F56" s="90" t="s">
        <v>885</v>
      </c>
      <c r="G56" s="91" t="s">
        <v>2750</v>
      </c>
      <c r="H56" s="71" t="s">
        <v>408</v>
      </c>
      <c r="I56" s="71">
        <v>628695</v>
      </c>
      <c r="J56" s="72" t="s">
        <v>886</v>
      </c>
      <c r="K56" s="71" t="s">
        <v>397</v>
      </c>
      <c r="L56" s="71" t="s">
        <v>624</v>
      </c>
      <c r="M56" s="73" t="s">
        <v>887</v>
      </c>
      <c r="N56" s="73" t="s">
        <v>888</v>
      </c>
      <c r="O56" s="73" t="s">
        <v>2036</v>
      </c>
      <c r="P56" s="71" t="s">
        <v>889</v>
      </c>
      <c r="Q56" s="74">
        <v>8305.0849999999991</v>
      </c>
      <c r="R56" s="74">
        <f t="shared" si="3"/>
        <v>9800.0002999999979</v>
      </c>
      <c r="S56" s="74">
        <v>6920</v>
      </c>
      <c r="T56" s="75">
        <v>0.18</v>
      </c>
      <c r="U56" s="74">
        <v>8305.0849999999991</v>
      </c>
      <c r="V56" s="74">
        <f t="shared" si="4"/>
        <v>9800.0002999999979</v>
      </c>
      <c r="W56" s="73" t="s">
        <v>289</v>
      </c>
      <c r="X56" s="73" t="s">
        <v>133</v>
      </c>
      <c r="Y56" s="73" t="s">
        <v>133</v>
      </c>
      <c r="Z56" s="73" t="s">
        <v>144</v>
      </c>
      <c r="AA56" s="76">
        <v>42395</v>
      </c>
      <c r="AB56" s="76">
        <v>42440</v>
      </c>
      <c r="AC56" s="77"/>
      <c r="AD56" s="77"/>
      <c r="AE56" s="72" t="s">
        <v>886</v>
      </c>
      <c r="AF56" s="73" t="s">
        <v>399</v>
      </c>
      <c r="AG56" s="71">
        <v>796</v>
      </c>
      <c r="AH56" s="71" t="s">
        <v>147</v>
      </c>
      <c r="AI56" s="77">
        <v>1</v>
      </c>
      <c r="AJ56" s="77">
        <v>45914000</v>
      </c>
      <c r="AK56" s="71" t="s">
        <v>890</v>
      </c>
      <c r="AL56" s="76">
        <v>42461</v>
      </c>
      <c r="AM56" s="76">
        <v>42461</v>
      </c>
      <c r="AN56" s="76">
        <v>42825</v>
      </c>
      <c r="AO56" s="77" t="s">
        <v>292</v>
      </c>
      <c r="AP56" s="71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4"/>
      <c r="BB56" s="77"/>
      <c r="BC56" s="71"/>
      <c r="BD56" s="71" t="s">
        <v>941</v>
      </c>
      <c r="BE56" s="71" t="s">
        <v>885</v>
      </c>
      <c r="BF56" s="71">
        <v>9249010</v>
      </c>
    </row>
    <row r="57" spans="1:58" s="78" customFormat="1" ht="68.25" customHeight="1">
      <c r="A57" s="71">
        <v>8</v>
      </c>
      <c r="B57" s="71" t="s">
        <v>891</v>
      </c>
      <c r="C57" s="71" t="s">
        <v>133</v>
      </c>
      <c r="D57" s="71" t="s">
        <v>343</v>
      </c>
      <c r="E57" s="71" t="s">
        <v>884</v>
      </c>
      <c r="F57" s="90" t="s">
        <v>892</v>
      </c>
      <c r="G57" s="91" t="s">
        <v>2751</v>
      </c>
      <c r="H57" s="71" t="s">
        <v>408</v>
      </c>
      <c r="I57" s="71">
        <v>628696</v>
      </c>
      <c r="J57" s="72" t="s">
        <v>893</v>
      </c>
      <c r="K57" s="71" t="s">
        <v>894</v>
      </c>
      <c r="L57" s="71" t="s">
        <v>624</v>
      </c>
      <c r="M57" s="73" t="s">
        <v>887</v>
      </c>
      <c r="N57" s="73" t="s">
        <v>895</v>
      </c>
      <c r="O57" s="73" t="s">
        <v>896</v>
      </c>
      <c r="P57" s="71" t="s">
        <v>889</v>
      </c>
      <c r="Q57" s="74">
        <v>6355.93</v>
      </c>
      <c r="R57" s="74">
        <f t="shared" si="3"/>
        <v>7499.9974000000002</v>
      </c>
      <c r="S57" s="74">
        <v>3640</v>
      </c>
      <c r="T57" s="75">
        <v>0.18</v>
      </c>
      <c r="U57" s="74">
        <v>6355.93</v>
      </c>
      <c r="V57" s="74">
        <f t="shared" si="4"/>
        <v>7499.9974000000002</v>
      </c>
      <c r="W57" s="73" t="s">
        <v>289</v>
      </c>
      <c r="X57" s="73" t="s">
        <v>133</v>
      </c>
      <c r="Y57" s="73" t="s">
        <v>133</v>
      </c>
      <c r="Z57" s="73" t="s">
        <v>144</v>
      </c>
      <c r="AA57" s="76">
        <v>42518</v>
      </c>
      <c r="AB57" s="76">
        <v>42563</v>
      </c>
      <c r="AC57" s="77"/>
      <c r="AD57" s="77"/>
      <c r="AE57" s="72" t="s">
        <v>893</v>
      </c>
      <c r="AF57" s="73" t="s">
        <v>399</v>
      </c>
      <c r="AG57" s="71">
        <v>797</v>
      </c>
      <c r="AH57" s="71" t="s">
        <v>147</v>
      </c>
      <c r="AI57" s="77">
        <v>1</v>
      </c>
      <c r="AJ57" s="77">
        <v>45914000</v>
      </c>
      <c r="AK57" s="71" t="s">
        <v>890</v>
      </c>
      <c r="AL57" s="76">
        <v>42583</v>
      </c>
      <c r="AM57" s="76">
        <v>42583</v>
      </c>
      <c r="AN57" s="76">
        <v>42947</v>
      </c>
      <c r="AO57" s="77" t="s">
        <v>292</v>
      </c>
      <c r="AP57" s="71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4"/>
      <c r="BB57" s="77"/>
      <c r="BC57" s="71"/>
      <c r="BD57" s="71" t="s">
        <v>941</v>
      </c>
      <c r="BE57" s="71" t="s">
        <v>892</v>
      </c>
      <c r="BF57" s="71">
        <v>9249020</v>
      </c>
    </row>
    <row r="58" spans="1:58" s="78" customFormat="1" ht="68.25" customHeight="1">
      <c r="A58" s="71">
        <v>8</v>
      </c>
      <c r="B58" s="71" t="s">
        <v>897</v>
      </c>
      <c r="C58" s="71" t="s">
        <v>133</v>
      </c>
      <c r="D58" s="71" t="s">
        <v>343</v>
      </c>
      <c r="E58" s="71" t="s">
        <v>884</v>
      </c>
      <c r="F58" s="90" t="s">
        <v>898</v>
      </c>
      <c r="G58" s="91" t="s">
        <v>2752</v>
      </c>
      <c r="H58" s="71" t="s">
        <v>408</v>
      </c>
      <c r="I58" s="71">
        <v>628701</v>
      </c>
      <c r="J58" s="72" t="s">
        <v>1148</v>
      </c>
      <c r="K58" s="71" t="s">
        <v>894</v>
      </c>
      <c r="L58" s="71" t="s">
        <v>624</v>
      </c>
      <c r="M58" s="73" t="s">
        <v>595</v>
      </c>
      <c r="N58" s="73" t="s">
        <v>895</v>
      </c>
      <c r="O58" s="73" t="s">
        <v>900</v>
      </c>
      <c r="P58" s="71" t="s">
        <v>901</v>
      </c>
      <c r="Q58" s="74">
        <v>4194.915</v>
      </c>
      <c r="R58" s="74">
        <f t="shared" si="3"/>
        <v>4949.9996999999994</v>
      </c>
      <c r="S58" s="74">
        <v>4194.92</v>
      </c>
      <c r="T58" s="75">
        <v>0.18</v>
      </c>
      <c r="U58" s="74">
        <v>4194.915</v>
      </c>
      <c r="V58" s="74">
        <f t="shared" si="4"/>
        <v>4949.9996999999994</v>
      </c>
      <c r="W58" s="73" t="s">
        <v>289</v>
      </c>
      <c r="X58" s="73" t="s">
        <v>133</v>
      </c>
      <c r="Y58" s="73" t="s">
        <v>133</v>
      </c>
      <c r="Z58" s="73" t="s">
        <v>144</v>
      </c>
      <c r="AA58" s="76">
        <v>42365</v>
      </c>
      <c r="AB58" s="76">
        <v>42410</v>
      </c>
      <c r="AC58" s="77"/>
      <c r="AD58" s="77"/>
      <c r="AE58" s="72" t="s">
        <v>899</v>
      </c>
      <c r="AF58" s="73" t="s">
        <v>399</v>
      </c>
      <c r="AG58" s="71">
        <v>798</v>
      </c>
      <c r="AH58" s="71" t="s">
        <v>147</v>
      </c>
      <c r="AI58" s="77">
        <v>1</v>
      </c>
      <c r="AJ58" s="77">
        <v>45914000</v>
      </c>
      <c r="AK58" s="71" t="s">
        <v>890</v>
      </c>
      <c r="AL58" s="76">
        <v>42430</v>
      </c>
      <c r="AM58" s="76">
        <v>42430</v>
      </c>
      <c r="AN58" s="76">
        <v>42735</v>
      </c>
      <c r="AO58" s="77">
        <v>2016</v>
      </c>
      <c r="AP58" s="71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4"/>
      <c r="BB58" s="77"/>
      <c r="BC58" s="71"/>
      <c r="BD58" s="71" t="s">
        <v>941</v>
      </c>
      <c r="BE58" s="71" t="s">
        <v>898</v>
      </c>
      <c r="BF58" s="71">
        <v>6023010</v>
      </c>
    </row>
    <row r="59" spans="1:58" s="78" customFormat="1" ht="68.25" customHeight="1">
      <c r="A59" s="71">
        <v>8</v>
      </c>
      <c r="B59" s="71" t="s">
        <v>902</v>
      </c>
      <c r="C59" s="71" t="s">
        <v>133</v>
      </c>
      <c r="D59" s="71" t="s">
        <v>343</v>
      </c>
      <c r="E59" s="71" t="s">
        <v>884</v>
      </c>
      <c r="F59" s="90" t="s">
        <v>903</v>
      </c>
      <c r="G59" s="91" t="s">
        <v>2753</v>
      </c>
      <c r="H59" s="71" t="s">
        <v>408</v>
      </c>
      <c r="I59" s="71">
        <v>628700</v>
      </c>
      <c r="J59" s="72" t="s">
        <v>904</v>
      </c>
      <c r="K59" s="71" t="s">
        <v>894</v>
      </c>
      <c r="L59" s="71" t="s">
        <v>624</v>
      </c>
      <c r="M59" s="73" t="s">
        <v>595</v>
      </c>
      <c r="N59" s="73" t="s">
        <v>905</v>
      </c>
      <c r="O59" s="73" t="s">
        <v>906</v>
      </c>
      <c r="P59" s="71" t="s">
        <v>907</v>
      </c>
      <c r="Q59" s="74">
        <v>30000</v>
      </c>
      <c r="R59" s="74">
        <f t="shared" si="3"/>
        <v>35400</v>
      </c>
      <c r="S59" s="74">
        <v>30000</v>
      </c>
      <c r="T59" s="75">
        <v>0.18</v>
      </c>
      <c r="U59" s="74">
        <v>30000</v>
      </c>
      <c r="V59" s="74">
        <v>35400</v>
      </c>
      <c r="W59" s="73" t="s">
        <v>143</v>
      </c>
      <c r="X59" s="73" t="s">
        <v>133</v>
      </c>
      <c r="Y59" s="73" t="s">
        <v>133</v>
      </c>
      <c r="Z59" s="73" t="s">
        <v>144</v>
      </c>
      <c r="AA59" s="76">
        <v>42323</v>
      </c>
      <c r="AB59" s="76">
        <v>42353</v>
      </c>
      <c r="AC59" s="77"/>
      <c r="AD59" s="77"/>
      <c r="AE59" s="72" t="s">
        <v>904</v>
      </c>
      <c r="AF59" s="73" t="s">
        <v>399</v>
      </c>
      <c r="AG59" s="71">
        <v>799</v>
      </c>
      <c r="AH59" s="71" t="s">
        <v>147</v>
      </c>
      <c r="AI59" s="77">
        <v>1</v>
      </c>
      <c r="AJ59" s="77">
        <v>45914001</v>
      </c>
      <c r="AK59" s="71" t="s">
        <v>890</v>
      </c>
      <c r="AL59" s="76">
        <v>42380</v>
      </c>
      <c r="AM59" s="76">
        <v>42380</v>
      </c>
      <c r="AN59" s="76">
        <v>42735</v>
      </c>
      <c r="AO59" s="77">
        <v>2016</v>
      </c>
      <c r="AP59" s="71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4"/>
      <c r="BB59" s="77"/>
      <c r="BC59" s="71"/>
      <c r="BD59" s="71" t="s">
        <v>941</v>
      </c>
      <c r="BE59" s="71" t="s">
        <v>903</v>
      </c>
      <c r="BF59" s="71">
        <v>6412000</v>
      </c>
    </row>
    <row r="60" spans="1:58" s="78" customFormat="1" ht="68.25" customHeight="1">
      <c r="A60" s="71">
        <v>8</v>
      </c>
      <c r="B60" s="71" t="s">
        <v>908</v>
      </c>
      <c r="C60" s="71" t="s">
        <v>133</v>
      </c>
      <c r="D60" s="71" t="s">
        <v>343</v>
      </c>
      <c r="E60" s="71" t="s">
        <v>884</v>
      </c>
      <c r="F60" s="90" t="s">
        <v>909</v>
      </c>
      <c r="G60" s="91" t="s">
        <v>2754</v>
      </c>
      <c r="H60" s="71" t="s">
        <v>408</v>
      </c>
      <c r="I60" s="71">
        <v>628698</v>
      </c>
      <c r="J60" s="72" t="s">
        <v>910</v>
      </c>
      <c r="K60" s="71" t="s">
        <v>894</v>
      </c>
      <c r="L60" s="71" t="s">
        <v>624</v>
      </c>
      <c r="M60" s="73" t="s">
        <v>887</v>
      </c>
      <c r="N60" s="73" t="s">
        <v>888</v>
      </c>
      <c r="O60" s="73" t="s">
        <v>896</v>
      </c>
      <c r="P60" s="71" t="s">
        <v>907</v>
      </c>
      <c r="Q60" s="74">
        <v>6610.17</v>
      </c>
      <c r="R60" s="74">
        <f t="shared" si="3"/>
        <v>7800.0005999999994</v>
      </c>
      <c r="S60" s="74">
        <v>5500</v>
      </c>
      <c r="T60" s="75">
        <v>0.18</v>
      </c>
      <c r="U60" s="74">
        <v>6610.17</v>
      </c>
      <c r="V60" s="74">
        <v>7800</v>
      </c>
      <c r="W60" s="73" t="s">
        <v>289</v>
      </c>
      <c r="X60" s="73" t="s">
        <v>133</v>
      </c>
      <c r="Y60" s="73" t="s">
        <v>133</v>
      </c>
      <c r="Z60" s="73" t="s">
        <v>144</v>
      </c>
      <c r="AA60" s="76">
        <v>42395</v>
      </c>
      <c r="AB60" s="76">
        <v>42440</v>
      </c>
      <c r="AC60" s="77"/>
      <c r="AD60" s="77"/>
      <c r="AE60" s="72" t="s">
        <v>910</v>
      </c>
      <c r="AF60" s="73" t="s">
        <v>399</v>
      </c>
      <c r="AG60" s="71">
        <v>801</v>
      </c>
      <c r="AH60" s="71" t="s">
        <v>147</v>
      </c>
      <c r="AI60" s="77">
        <v>1</v>
      </c>
      <c r="AJ60" s="77">
        <v>45914002</v>
      </c>
      <c r="AK60" s="71" t="s">
        <v>890</v>
      </c>
      <c r="AL60" s="76">
        <v>42461</v>
      </c>
      <c r="AM60" s="76">
        <v>42461</v>
      </c>
      <c r="AN60" s="76">
        <v>42825</v>
      </c>
      <c r="AO60" s="77" t="s">
        <v>292</v>
      </c>
      <c r="AP60" s="71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4"/>
      <c r="BB60" s="77"/>
      <c r="BC60" s="71"/>
      <c r="BD60" s="71" t="s">
        <v>941</v>
      </c>
      <c r="BE60" s="71" t="s">
        <v>909</v>
      </c>
      <c r="BF60" s="71">
        <v>5520011</v>
      </c>
    </row>
    <row r="61" spans="1:58" s="78" customFormat="1" ht="68.25" customHeight="1">
      <c r="A61" s="71">
        <v>8</v>
      </c>
      <c r="B61" s="71" t="s">
        <v>911</v>
      </c>
      <c r="C61" s="71" t="s">
        <v>133</v>
      </c>
      <c r="D61" s="71" t="s">
        <v>343</v>
      </c>
      <c r="E61" s="71" t="s">
        <v>884</v>
      </c>
      <c r="F61" s="90" t="s">
        <v>912</v>
      </c>
      <c r="G61" s="91" t="s">
        <v>2751</v>
      </c>
      <c r="H61" s="71" t="s">
        <v>408</v>
      </c>
      <c r="I61" s="71">
        <v>628702</v>
      </c>
      <c r="J61" s="72" t="s">
        <v>913</v>
      </c>
      <c r="K61" s="71" t="s">
        <v>894</v>
      </c>
      <c r="L61" s="71" t="s">
        <v>624</v>
      </c>
      <c r="M61" s="73" t="s">
        <v>887</v>
      </c>
      <c r="N61" s="73" t="s">
        <v>914</v>
      </c>
      <c r="O61" s="73" t="s">
        <v>896</v>
      </c>
      <c r="P61" s="71" t="s">
        <v>907</v>
      </c>
      <c r="Q61" s="74">
        <v>11000</v>
      </c>
      <c r="R61" s="74">
        <f t="shared" si="3"/>
        <v>12980</v>
      </c>
      <c r="S61" s="74">
        <v>11000</v>
      </c>
      <c r="T61" s="75">
        <v>0.18</v>
      </c>
      <c r="U61" s="74">
        <v>11000</v>
      </c>
      <c r="V61" s="74">
        <v>12980</v>
      </c>
      <c r="W61" s="73" t="s">
        <v>143</v>
      </c>
      <c r="X61" s="73" t="s">
        <v>133</v>
      </c>
      <c r="Y61" s="73" t="s">
        <v>133</v>
      </c>
      <c r="Z61" s="73" t="s">
        <v>144</v>
      </c>
      <c r="AA61" s="76">
        <v>42642</v>
      </c>
      <c r="AB61" s="76">
        <v>42702</v>
      </c>
      <c r="AC61" s="77"/>
      <c r="AD61" s="77"/>
      <c r="AE61" s="72" t="s">
        <v>913</v>
      </c>
      <c r="AF61" s="73" t="s">
        <v>399</v>
      </c>
      <c r="AG61" s="71">
        <v>802</v>
      </c>
      <c r="AH61" s="71" t="s">
        <v>147</v>
      </c>
      <c r="AI61" s="77">
        <v>1</v>
      </c>
      <c r="AJ61" s="77">
        <v>45914002</v>
      </c>
      <c r="AK61" s="71" t="s">
        <v>890</v>
      </c>
      <c r="AL61" s="76">
        <v>42723</v>
      </c>
      <c r="AM61" s="76">
        <v>42723</v>
      </c>
      <c r="AN61" s="76">
        <v>42735</v>
      </c>
      <c r="AO61" s="77">
        <v>2016</v>
      </c>
      <c r="AP61" s="71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4"/>
      <c r="BB61" s="77"/>
      <c r="BC61" s="71"/>
      <c r="BD61" s="71" t="s">
        <v>941</v>
      </c>
      <c r="BE61" s="71" t="s">
        <v>912</v>
      </c>
      <c r="BF61" s="71">
        <v>9249020</v>
      </c>
    </row>
    <row r="62" spans="1:58" s="78" customFormat="1" ht="68.25" customHeight="1">
      <c r="A62" s="71">
        <v>8</v>
      </c>
      <c r="B62" s="71" t="s">
        <v>915</v>
      </c>
      <c r="C62" s="71" t="s">
        <v>133</v>
      </c>
      <c r="D62" s="71" t="s">
        <v>343</v>
      </c>
      <c r="E62" s="71" t="s">
        <v>884</v>
      </c>
      <c r="F62" s="90" t="s">
        <v>407</v>
      </c>
      <c r="G62" s="91" t="s">
        <v>2755</v>
      </c>
      <c r="H62" s="71" t="s">
        <v>408</v>
      </c>
      <c r="I62" s="71">
        <v>628694</v>
      </c>
      <c r="J62" s="72" t="s">
        <v>916</v>
      </c>
      <c r="K62" s="71" t="s">
        <v>894</v>
      </c>
      <c r="L62" s="71" t="s">
        <v>624</v>
      </c>
      <c r="M62" s="73" t="s">
        <v>595</v>
      </c>
      <c r="N62" s="73" t="s">
        <v>895</v>
      </c>
      <c r="O62" s="73" t="s">
        <v>81</v>
      </c>
      <c r="P62" s="71" t="s">
        <v>917</v>
      </c>
      <c r="Q62" s="74">
        <v>36648</v>
      </c>
      <c r="R62" s="74">
        <f t="shared" si="3"/>
        <v>43244.639999999999</v>
      </c>
      <c r="S62" s="74">
        <v>18325</v>
      </c>
      <c r="T62" s="75">
        <v>0.18</v>
      </c>
      <c r="U62" s="74">
        <v>36648</v>
      </c>
      <c r="V62" s="74">
        <v>43244.639999999999</v>
      </c>
      <c r="W62" s="73" t="s">
        <v>143</v>
      </c>
      <c r="X62" s="73" t="s">
        <v>133</v>
      </c>
      <c r="Y62" s="73" t="s">
        <v>133</v>
      </c>
      <c r="Z62" s="73" t="s">
        <v>144</v>
      </c>
      <c r="AA62" s="76">
        <v>42447</v>
      </c>
      <c r="AB62" s="76">
        <v>42507</v>
      </c>
      <c r="AC62" s="77"/>
      <c r="AD62" s="77"/>
      <c r="AE62" s="72" t="s">
        <v>916</v>
      </c>
      <c r="AF62" s="73" t="s">
        <v>399</v>
      </c>
      <c r="AG62" s="71">
        <v>803</v>
      </c>
      <c r="AH62" s="71" t="s">
        <v>147</v>
      </c>
      <c r="AI62" s="77">
        <v>1</v>
      </c>
      <c r="AJ62" s="77">
        <v>45914002</v>
      </c>
      <c r="AK62" s="71" t="s">
        <v>890</v>
      </c>
      <c r="AL62" s="76">
        <v>42528</v>
      </c>
      <c r="AM62" s="76">
        <v>42528</v>
      </c>
      <c r="AN62" s="76">
        <v>42892</v>
      </c>
      <c r="AO62" s="77" t="s">
        <v>292</v>
      </c>
      <c r="AP62" s="71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4"/>
      <c r="BB62" s="77"/>
      <c r="BC62" s="71"/>
      <c r="BD62" s="71" t="s">
        <v>941</v>
      </c>
      <c r="BE62" s="71" t="s">
        <v>407</v>
      </c>
      <c r="BF62" s="71">
        <v>9319010</v>
      </c>
    </row>
    <row r="63" spans="1:58" s="78" customFormat="1" ht="68.25" customHeight="1">
      <c r="A63" s="71">
        <v>8</v>
      </c>
      <c r="B63" s="71" t="s">
        <v>918</v>
      </c>
      <c r="C63" s="71" t="s">
        <v>133</v>
      </c>
      <c r="D63" s="71" t="s">
        <v>343</v>
      </c>
      <c r="E63" s="71" t="s">
        <v>884</v>
      </c>
      <c r="F63" s="90" t="s">
        <v>919</v>
      </c>
      <c r="G63" s="91" t="s">
        <v>2756</v>
      </c>
      <c r="H63" s="71" t="s">
        <v>408</v>
      </c>
      <c r="I63" s="71">
        <v>628703</v>
      </c>
      <c r="J63" s="72" t="s">
        <v>920</v>
      </c>
      <c r="K63" s="71" t="s">
        <v>894</v>
      </c>
      <c r="L63" s="71" t="s">
        <v>624</v>
      </c>
      <c r="M63" s="73" t="s">
        <v>887</v>
      </c>
      <c r="N63" s="73" t="s">
        <v>895</v>
      </c>
      <c r="O63" s="73" t="s">
        <v>921</v>
      </c>
      <c r="P63" s="71" t="s">
        <v>922</v>
      </c>
      <c r="Q63" s="74">
        <v>4342.5</v>
      </c>
      <c r="R63" s="74">
        <f t="shared" si="3"/>
        <v>5124.1499999999996</v>
      </c>
      <c r="S63" s="74">
        <v>4343</v>
      </c>
      <c r="T63" s="75">
        <v>0.18</v>
      </c>
      <c r="U63" s="74">
        <v>4342.5</v>
      </c>
      <c r="V63" s="74">
        <v>5124.1499999999996</v>
      </c>
      <c r="W63" s="73" t="s">
        <v>289</v>
      </c>
      <c r="X63" s="73" t="s">
        <v>133</v>
      </c>
      <c r="Y63" s="73" t="s">
        <v>133</v>
      </c>
      <c r="Z63" s="73" t="s">
        <v>144</v>
      </c>
      <c r="AA63" s="76">
        <v>42429</v>
      </c>
      <c r="AB63" s="76">
        <v>42474</v>
      </c>
      <c r="AC63" s="77"/>
      <c r="AD63" s="77"/>
      <c r="AE63" s="72" t="s">
        <v>920</v>
      </c>
      <c r="AF63" s="73" t="s">
        <v>399</v>
      </c>
      <c r="AG63" s="71">
        <v>804</v>
      </c>
      <c r="AH63" s="71" t="s">
        <v>147</v>
      </c>
      <c r="AI63" s="77">
        <v>1</v>
      </c>
      <c r="AJ63" s="77">
        <v>45914003</v>
      </c>
      <c r="AK63" s="71" t="s">
        <v>890</v>
      </c>
      <c r="AL63" s="76">
        <v>42495</v>
      </c>
      <c r="AM63" s="76">
        <v>42495</v>
      </c>
      <c r="AN63" s="76">
        <v>42494</v>
      </c>
      <c r="AO63" s="77">
        <v>2016</v>
      </c>
      <c r="AP63" s="71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4"/>
      <c r="BB63" s="77"/>
      <c r="BC63" s="71"/>
      <c r="BD63" s="71" t="s">
        <v>941</v>
      </c>
      <c r="BE63" s="71" t="s">
        <v>919</v>
      </c>
      <c r="BF63" s="71">
        <v>1554111</v>
      </c>
    </row>
    <row r="64" spans="1:58" s="78" customFormat="1" ht="68.25" customHeight="1">
      <c r="A64" s="71">
        <v>3</v>
      </c>
      <c r="B64" s="71" t="s">
        <v>923</v>
      </c>
      <c r="C64" s="71" t="s">
        <v>133</v>
      </c>
      <c r="D64" s="71" t="s">
        <v>343</v>
      </c>
      <c r="E64" s="71" t="s">
        <v>884</v>
      </c>
      <c r="F64" s="90" t="s">
        <v>924</v>
      </c>
      <c r="G64" s="91" t="s">
        <v>2724</v>
      </c>
      <c r="H64" s="71" t="s">
        <v>408</v>
      </c>
      <c r="I64" s="71">
        <v>628713</v>
      </c>
      <c r="J64" s="72" t="s">
        <v>925</v>
      </c>
      <c r="K64" s="71" t="s">
        <v>926</v>
      </c>
      <c r="L64" s="71" t="s">
        <v>651</v>
      </c>
      <c r="M64" s="73" t="s">
        <v>595</v>
      </c>
      <c r="N64" s="73" t="s">
        <v>927</v>
      </c>
      <c r="O64" s="73" t="s">
        <v>928</v>
      </c>
      <c r="P64" s="71" t="s">
        <v>607</v>
      </c>
      <c r="Q64" s="74">
        <v>4169</v>
      </c>
      <c r="R64" s="74">
        <f t="shared" si="3"/>
        <v>4919.42</v>
      </c>
      <c r="S64" s="74">
        <v>4169</v>
      </c>
      <c r="T64" s="75">
        <v>0.18</v>
      </c>
      <c r="U64" s="74">
        <v>4169</v>
      </c>
      <c r="V64" s="74">
        <v>4919.42</v>
      </c>
      <c r="W64" s="73" t="s">
        <v>289</v>
      </c>
      <c r="X64" s="73" t="s">
        <v>133</v>
      </c>
      <c r="Y64" s="73" t="s">
        <v>133</v>
      </c>
      <c r="Z64" s="73" t="s">
        <v>144</v>
      </c>
      <c r="AA64" s="76">
        <v>42394</v>
      </c>
      <c r="AB64" s="76">
        <v>42439</v>
      </c>
      <c r="AC64" s="77"/>
      <c r="AD64" s="77"/>
      <c r="AE64" s="72" t="s">
        <v>929</v>
      </c>
      <c r="AF64" s="73" t="s">
        <v>399</v>
      </c>
      <c r="AG64" s="71">
        <v>805</v>
      </c>
      <c r="AH64" s="71" t="s">
        <v>147</v>
      </c>
      <c r="AI64" s="77">
        <v>1</v>
      </c>
      <c r="AJ64" s="77">
        <v>45914003</v>
      </c>
      <c r="AK64" s="71" t="s">
        <v>890</v>
      </c>
      <c r="AL64" s="76">
        <v>42459</v>
      </c>
      <c r="AM64" s="76">
        <v>42459</v>
      </c>
      <c r="AN64" s="76">
        <v>42734</v>
      </c>
      <c r="AO64" s="77">
        <v>2016</v>
      </c>
      <c r="AP64" s="71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4"/>
      <c r="BB64" s="77"/>
      <c r="BC64" s="71"/>
      <c r="BD64" s="71" t="s">
        <v>941</v>
      </c>
      <c r="BE64" s="71" t="s">
        <v>924</v>
      </c>
      <c r="BF64" s="71">
        <v>4540020</v>
      </c>
    </row>
    <row r="65" spans="1:58" s="78" customFormat="1" ht="68.25" customHeight="1">
      <c r="A65" s="71">
        <v>3</v>
      </c>
      <c r="B65" s="71" t="s">
        <v>930</v>
      </c>
      <c r="C65" s="71" t="s">
        <v>133</v>
      </c>
      <c r="D65" s="71" t="s">
        <v>343</v>
      </c>
      <c r="E65" s="71" t="s">
        <v>884</v>
      </c>
      <c r="F65" s="90" t="s">
        <v>924</v>
      </c>
      <c r="G65" s="91" t="s">
        <v>2724</v>
      </c>
      <c r="H65" s="71" t="s">
        <v>408</v>
      </c>
      <c r="I65" s="71">
        <v>628716</v>
      </c>
      <c r="J65" s="72" t="s">
        <v>931</v>
      </c>
      <c r="K65" s="71" t="s">
        <v>932</v>
      </c>
      <c r="L65" s="71" t="s">
        <v>651</v>
      </c>
      <c r="M65" s="73" t="s">
        <v>595</v>
      </c>
      <c r="N65" s="73" t="s">
        <v>933</v>
      </c>
      <c r="O65" s="73" t="s">
        <v>928</v>
      </c>
      <c r="P65" s="71" t="s">
        <v>607</v>
      </c>
      <c r="Q65" s="74">
        <v>18600</v>
      </c>
      <c r="R65" s="74">
        <f t="shared" si="3"/>
        <v>21948</v>
      </c>
      <c r="S65" s="74">
        <v>13500</v>
      </c>
      <c r="T65" s="75">
        <v>0.18</v>
      </c>
      <c r="U65" s="74">
        <v>18600</v>
      </c>
      <c r="V65" s="74">
        <v>21948</v>
      </c>
      <c r="W65" s="73" t="s">
        <v>143</v>
      </c>
      <c r="X65" s="73" t="s">
        <v>133</v>
      </c>
      <c r="Y65" s="73" t="s">
        <v>133</v>
      </c>
      <c r="Z65" s="73" t="s">
        <v>144</v>
      </c>
      <c r="AA65" s="76">
        <v>42475</v>
      </c>
      <c r="AB65" s="76">
        <v>42502</v>
      </c>
      <c r="AC65" s="77"/>
      <c r="AD65" s="77"/>
      <c r="AE65" s="72" t="s">
        <v>931</v>
      </c>
      <c r="AF65" s="73" t="s">
        <v>399</v>
      </c>
      <c r="AG65" s="71">
        <v>806</v>
      </c>
      <c r="AH65" s="71" t="s">
        <v>147</v>
      </c>
      <c r="AI65" s="77">
        <v>1</v>
      </c>
      <c r="AJ65" s="77">
        <v>45914004</v>
      </c>
      <c r="AK65" s="71" t="s">
        <v>890</v>
      </c>
      <c r="AL65" s="76">
        <v>42522</v>
      </c>
      <c r="AM65" s="76">
        <v>42522</v>
      </c>
      <c r="AN65" s="76">
        <v>42856</v>
      </c>
      <c r="AO65" s="77" t="s">
        <v>292</v>
      </c>
      <c r="AP65" s="71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4"/>
      <c r="BB65" s="77"/>
      <c r="BC65" s="71"/>
      <c r="BD65" s="71" t="s">
        <v>941</v>
      </c>
      <c r="BE65" s="71" t="s">
        <v>924</v>
      </c>
      <c r="BF65" s="71">
        <v>4540020</v>
      </c>
    </row>
    <row r="66" spans="1:58" s="78" customFormat="1" ht="68.25" customHeight="1">
      <c r="A66" s="71">
        <v>3</v>
      </c>
      <c r="B66" s="71" t="s">
        <v>934</v>
      </c>
      <c r="C66" s="71" t="s">
        <v>133</v>
      </c>
      <c r="D66" s="71" t="s">
        <v>343</v>
      </c>
      <c r="E66" s="71" t="s">
        <v>884</v>
      </c>
      <c r="F66" s="90" t="s">
        <v>924</v>
      </c>
      <c r="G66" s="91" t="s">
        <v>2724</v>
      </c>
      <c r="H66" s="71" t="s">
        <v>408</v>
      </c>
      <c r="I66" s="71">
        <v>628714</v>
      </c>
      <c r="J66" s="72" t="s">
        <v>935</v>
      </c>
      <c r="K66" s="71" t="s">
        <v>932</v>
      </c>
      <c r="L66" s="71" t="s">
        <v>651</v>
      </c>
      <c r="M66" s="73" t="s">
        <v>595</v>
      </c>
      <c r="N66" s="73" t="s">
        <v>933</v>
      </c>
      <c r="O66" s="73" t="s">
        <v>928</v>
      </c>
      <c r="P66" s="71" t="s">
        <v>607</v>
      </c>
      <c r="Q66" s="74">
        <v>4661.0200000000004</v>
      </c>
      <c r="R66" s="74">
        <f t="shared" si="3"/>
        <v>5500.0036</v>
      </c>
      <c r="S66" s="74">
        <v>4661.0200000000004</v>
      </c>
      <c r="T66" s="75">
        <v>0.18</v>
      </c>
      <c r="U66" s="74">
        <v>4661.0200000000004</v>
      </c>
      <c r="V66" s="74">
        <v>5500</v>
      </c>
      <c r="W66" s="73" t="s">
        <v>289</v>
      </c>
      <c r="X66" s="73" t="s">
        <v>133</v>
      </c>
      <c r="Y66" s="73" t="s">
        <v>133</v>
      </c>
      <c r="Z66" s="73" t="s">
        <v>144</v>
      </c>
      <c r="AA66" s="76">
        <v>42365</v>
      </c>
      <c r="AB66" s="76">
        <v>42410</v>
      </c>
      <c r="AC66" s="77"/>
      <c r="AD66" s="77"/>
      <c r="AE66" s="72" t="s">
        <v>935</v>
      </c>
      <c r="AF66" s="73" t="s">
        <v>399</v>
      </c>
      <c r="AG66" s="71">
        <v>807</v>
      </c>
      <c r="AH66" s="71" t="s">
        <v>147</v>
      </c>
      <c r="AI66" s="77">
        <v>1</v>
      </c>
      <c r="AJ66" s="77">
        <v>45914004</v>
      </c>
      <c r="AK66" s="71" t="s">
        <v>890</v>
      </c>
      <c r="AL66" s="76">
        <v>42430</v>
      </c>
      <c r="AM66" s="76">
        <v>42430</v>
      </c>
      <c r="AN66" s="76">
        <v>42734</v>
      </c>
      <c r="AO66" s="77">
        <v>2016</v>
      </c>
      <c r="AP66" s="71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4"/>
      <c r="BB66" s="77"/>
      <c r="BC66" s="71"/>
      <c r="BD66" s="71" t="s">
        <v>941</v>
      </c>
      <c r="BE66" s="71" t="s">
        <v>924</v>
      </c>
      <c r="BF66" s="71">
        <v>4540020</v>
      </c>
    </row>
    <row r="67" spans="1:58" s="78" customFormat="1" ht="68.25" customHeight="1">
      <c r="A67" s="71">
        <v>3</v>
      </c>
      <c r="B67" s="71" t="s">
        <v>936</v>
      </c>
      <c r="C67" s="71" t="s">
        <v>133</v>
      </c>
      <c r="D67" s="71" t="s">
        <v>343</v>
      </c>
      <c r="E67" s="71" t="s">
        <v>884</v>
      </c>
      <c r="F67" s="90" t="s">
        <v>924</v>
      </c>
      <c r="G67" s="91" t="s">
        <v>2757</v>
      </c>
      <c r="H67" s="71" t="s">
        <v>408</v>
      </c>
      <c r="I67" s="71">
        <v>628715</v>
      </c>
      <c r="J67" s="72" t="s">
        <v>937</v>
      </c>
      <c r="K67" s="71" t="s">
        <v>938</v>
      </c>
      <c r="L67" s="71" t="s">
        <v>651</v>
      </c>
      <c r="M67" s="73" t="s">
        <v>595</v>
      </c>
      <c r="N67" s="73" t="s">
        <v>939</v>
      </c>
      <c r="O67" s="73" t="s">
        <v>928</v>
      </c>
      <c r="P67" s="71" t="s">
        <v>607</v>
      </c>
      <c r="Q67" s="74">
        <v>2050.8000000000002</v>
      </c>
      <c r="R67" s="74">
        <f t="shared" si="3"/>
        <v>2419.944</v>
      </c>
      <c r="S67" s="74">
        <v>2050.8000000000002</v>
      </c>
      <c r="T67" s="75">
        <v>0.18</v>
      </c>
      <c r="U67" s="74">
        <v>2050.8000000000002</v>
      </c>
      <c r="V67" s="74">
        <v>2419.94</v>
      </c>
      <c r="W67" s="73" t="s">
        <v>289</v>
      </c>
      <c r="X67" s="73" t="s">
        <v>133</v>
      </c>
      <c r="Y67" s="73" t="s">
        <v>133</v>
      </c>
      <c r="Z67" s="73" t="s">
        <v>144</v>
      </c>
      <c r="AA67" s="76">
        <v>42422</v>
      </c>
      <c r="AB67" s="76">
        <v>42467</v>
      </c>
      <c r="AC67" s="77"/>
      <c r="AD67" s="77"/>
      <c r="AE67" s="72" t="s">
        <v>937</v>
      </c>
      <c r="AF67" s="73" t="s">
        <v>399</v>
      </c>
      <c r="AG67" s="71">
        <v>808</v>
      </c>
      <c r="AH67" s="71" t="s">
        <v>147</v>
      </c>
      <c r="AI67" s="77">
        <v>1</v>
      </c>
      <c r="AJ67" s="77">
        <v>45914004</v>
      </c>
      <c r="AK67" s="71" t="s">
        <v>890</v>
      </c>
      <c r="AL67" s="76">
        <v>42491</v>
      </c>
      <c r="AM67" s="76">
        <v>42491</v>
      </c>
      <c r="AN67" s="76">
        <v>42644</v>
      </c>
      <c r="AO67" s="77">
        <v>2016</v>
      </c>
      <c r="AP67" s="71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4"/>
      <c r="BB67" s="77"/>
      <c r="BC67" s="71"/>
      <c r="BD67" s="71" t="s">
        <v>941</v>
      </c>
      <c r="BE67" s="71" t="s">
        <v>924</v>
      </c>
      <c r="BF67" s="71">
        <v>9314000</v>
      </c>
    </row>
    <row r="68" spans="1:58" s="78" customFormat="1" ht="68.25" customHeight="1">
      <c r="A68" s="71">
        <v>6</v>
      </c>
      <c r="B68" s="71" t="s">
        <v>942</v>
      </c>
      <c r="C68" s="71" t="s">
        <v>133</v>
      </c>
      <c r="D68" s="71" t="s">
        <v>943</v>
      </c>
      <c r="E68" s="71" t="s">
        <v>944</v>
      </c>
      <c r="F68" s="90" t="s">
        <v>2134</v>
      </c>
      <c r="G68" s="91" t="s">
        <v>2758</v>
      </c>
      <c r="H68" s="71" t="s">
        <v>331</v>
      </c>
      <c r="I68" s="71">
        <v>628722</v>
      </c>
      <c r="J68" s="72" t="s">
        <v>945</v>
      </c>
      <c r="K68" s="71" t="s">
        <v>946</v>
      </c>
      <c r="L68" s="71" t="s">
        <v>946</v>
      </c>
      <c r="M68" s="73" t="s">
        <v>140</v>
      </c>
      <c r="N68" s="73">
        <v>20105060903</v>
      </c>
      <c r="O68" s="73" t="s">
        <v>89</v>
      </c>
      <c r="P68" s="71" t="s">
        <v>948</v>
      </c>
      <c r="Q68" s="74">
        <v>2340</v>
      </c>
      <c r="R68" s="74">
        <f t="shared" si="3"/>
        <v>2761.2</v>
      </c>
      <c r="S68" s="74">
        <v>541.67999999999995</v>
      </c>
      <c r="T68" s="75">
        <v>0.18</v>
      </c>
      <c r="U68" s="74">
        <f>Q68</f>
        <v>2340</v>
      </c>
      <c r="V68" s="74">
        <f>R68</f>
        <v>2761.2</v>
      </c>
      <c r="W68" s="73" t="s">
        <v>289</v>
      </c>
      <c r="X68" s="73" t="s">
        <v>949</v>
      </c>
      <c r="Y68" s="73" t="s">
        <v>949</v>
      </c>
      <c r="Z68" s="73" t="s">
        <v>290</v>
      </c>
      <c r="AA68" s="76">
        <v>42430</v>
      </c>
      <c r="AB68" s="76">
        <v>42490</v>
      </c>
      <c r="AC68" s="77"/>
      <c r="AD68" s="77"/>
      <c r="AE68" s="72" t="s">
        <v>950</v>
      </c>
      <c r="AF68" s="73" t="s">
        <v>951</v>
      </c>
      <c r="AG68" s="71">
        <v>642</v>
      </c>
      <c r="AH68" s="71" t="s">
        <v>952</v>
      </c>
      <c r="AI68" s="77">
        <v>1</v>
      </c>
      <c r="AJ68" s="77">
        <v>45</v>
      </c>
      <c r="AK68" s="71" t="s">
        <v>953</v>
      </c>
      <c r="AL68" s="76">
        <v>42521</v>
      </c>
      <c r="AM68" s="76">
        <v>42522</v>
      </c>
      <c r="AN68" s="76">
        <v>42826</v>
      </c>
      <c r="AO68" s="77" t="s">
        <v>292</v>
      </c>
      <c r="AP68" s="71" t="s">
        <v>954</v>
      </c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4"/>
      <c r="BB68" s="77"/>
      <c r="BC68" s="71"/>
      <c r="BD68" s="71" t="s">
        <v>955</v>
      </c>
      <c r="BE68" s="71" t="s">
        <v>2134</v>
      </c>
      <c r="BF68" s="71">
        <v>7412040</v>
      </c>
    </row>
    <row r="69" spans="1:58" s="78" customFormat="1" ht="68.25" customHeight="1">
      <c r="A69" s="71">
        <v>6</v>
      </c>
      <c r="B69" s="71" t="s">
        <v>2034</v>
      </c>
      <c r="C69" s="71" t="s">
        <v>133</v>
      </c>
      <c r="D69" s="71" t="s">
        <v>943</v>
      </c>
      <c r="E69" s="71" t="s">
        <v>944</v>
      </c>
      <c r="F69" s="90" t="s">
        <v>2134</v>
      </c>
      <c r="G69" s="91" t="s">
        <v>2758</v>
      </c>
      <c r="H69" s="71" t="s">
        <v>331</v>
      </c>
      <c r="I69" s="71">
        <v>628923</v>
      </c>
      <c r="J69" s="72" t="s">
        <v>2035</v>
      </c>
      <c r="K69" s="71" t="s">
        <v>946</v>
      </c>
      <c r="L69" s="71" t="s">
        <v>946</v>
      </c>
      <c r="M69" s="73" t="s">
        <v>140</v>
      </c>
      <c r="N69" s="73">
        <v>20105060903</v>
      </c>
      <c r="O69" s="73" t="s">
        <v>947</v>
      </c>
      <c r="P69" s="71" t="s">
        <v>948</v>
      </c>
      <c r="Q69" s="74">
        <v>5200</v>
      </c>
      <c r="R69" s="74">
        <f t="shared" si="3"/>
        <v>6136</v>
      </c>
      <c r="S69" s="74">
        <v>5200</v>
      </c>
      <c r="T69" s="75">
        <v>0.18</v>
      </c>
      <c r="U69" s="74">
        <v>5200</v>
      </c>
      <c r="V69" s="74">
        <f>U69*1.18</f>
        <v>6136</v>
      </c>
      <c r="W69" s="73" t="s">
        <v>289</v>
      </c>
      <c r="X69" s="73" t="s">
        <v>133</v>
      </c>
      <c r="Y69" s="73" t="s">
        <v>133</v>
      </c>
      <c r="Z69" s="73" t="s">
        <v>290</v>
      </c>
      <c r="AA69" s="76">
        <v>42380</v>
      </c>
      <c r="AB69" s="76">
        <v>42412</v>
      </c>
      <c r="AC69" s="77"/>
      <c r="AD69" s="77"/>
      <c r="AE69" s="72" t="s">
        <v>2035</v>
      </c>
      <c r="AF69" s="73" t="s">
        <v>951</v>
      </c>
      <c r="AG69" s="71">
        <v>642</v>
      </c>
      <c r="AH69" s="71" t="s">
        <v>952</v>
      </c>
      <c r="AI69" s="77">
        <v>1</v>
      </c>
      <c r="AJ69" s="77">
        <v>45</v>
      </c>
      <c r="AK69" s="71" t="s">
        <v>953</v>
      </c>
      <c r="AL69" s="76">
        <v>42429</v>
      </c>
      <c r="AM69" s="76">
        <v>42415</v>
      </c>
      <c r="AN69" s="76">
        <v>42735</v>
      </c>
      <c r="AO69" s="77">
        <v>2016</v>
      </c>
      <c r="AP69" s="71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4"/>
      <c r="BB69" s="77"/>
      <c r="BC69" s="71"/>
      <c r="BD69" s="71" t="s">
        <v>955</v>
      </c>
      <c r="BE69" s="71" t="s">
        <v>2134</v>
      </c>
      <c r="BF69" s="71">
        <v>7412040</v>
      </c>
    </row>
    <row r="70" spans="1:58" s="78" customFormat="1" ht="68.25" customHeight="1">
      <c r="A70" s="71">
        <v>8</v>
      </c>
      <c r="B70" s="71" t="s">
        <v>956</v>
      </c>
      <c r="C70" s="71" t="s">
        <v>133</v>
      </c>
      <c r="D70" s="71" t="s">
        <v>957</v>
      </c>
      <c r="E70" s="71" t="s">
        <v>944</v>
      </c>
      <c r="F70" s="90" t="s">
        <v>958</v>
      </c>
      <c r="G70" s="91" t="s">
        <v>2759</v>
      </c>
      <c r="H70" s="71" t="s">
        <v>2666</v>
      </c>
      <c r="I70" s="71">
        <v>628771</v>
      </c>
      <c r="J70" s="72" t="s">
        <v>959</v>
      </c>
      <c r="K70" s="71" t="s">
        <v>960</v>
      </c>
      <c r="L70" s="71" t="s">
        <v>960</v>
      </c>
      <c r="M70" s="73" t="s">
        <v>140</v>
      </c>
      <c r="N70" s="73" t="s">
        <v>961</v>
      </c>
      <c r="O70" s="73" t="s">
        <v>962</v>
      </c>
      <c r="P70" s="71" t="s">
        <v>963</v>
      </c>
      <c r="Q70" s="74">
        <v>3750000</v>
      </c>
      <c r="R70" s="74">
        <v>3750000</v>
      </c>
      <c r="S70" s="74" t="s">
        <v>2374</v>
      </c>
      <c r="T70" s="75">
        <v>0</v>
      </c>
      <c r="U70" s="74">
        <v>3750000</v>
      </c>
      <c r="V70" s="74">
        <v>3750000</v>
      </c>
      <c r="W70" s="73" t="s">
        <v>289</v>
      </c>
      <c r="X70" s="73" t="s">
        <v>133</v>
      </c>
      <c r="Y70" s="73" t="s">
        <v>133</v>
      </c>
      <c r="Z70" s="73" t="s">
        <v>144</v>
      </c>
      <c r="AA70" s="76">
        <v>42430</v>
      </c>
      <c r="AB70" s="76">
        <v>42475</v>
      </c>
      <c r="AC70" s="77"/>
      <c r="AD70" s="77"/>
      <c r="AE70" s="72" t="s">
        <v>964</v>
      </c>
      <c r="AF70" s="73" t="s">
        <v>965</v>
      </c>
      <c r="AG70" s="71">
        <v>383</v>
      </c>
      <c r="AH70" s="71" t="s">
        <v>966</v>
      </c>
      <c r="AI70" s="77">
        <v>5000000000</v>
      </c>
      <c r="AJ70" s="77">
        <v>45</v>
      </c>
      <c r="AK70" s="71" t="s">
        <v>148</v>
      </c>
      <c r="AL70" s="76">
        <v>42491</v>
      </c>
      <c r="AM70" s="76">
        <v>42491</v>
      </c>
      <c r="AN70" s="76">
        <v>44317</v>
      </c>
      <c r="AO70" s="77" t="s">
        <v>967</v>
      </c>
      <c r="AP70" s="71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4"/>
      <c r="BB70" s="77"/>
      <c r="BC70" s="71" t="s">
        <v>1014</v>
      </c>
      <c r="BD70" s="71" t="s">
        <v>968</v>
      </c>
      <c r="BE70" s="71" t="s">
        <v>958</v>
      </c>
      <c r="BF70" s="71">
        <v>6512151</v>
      </c>
    </row>
    <row r="71" spans="1:58" s="78" customFormat="1" ht="68.25" customHeight="1">
      <c r="A71" s="71">
        <v>8</v>
      </c>
      <c r="B71" s="71" t="s">
        <v>969</v>
      </c>
      <c r="C71" s="71" t="s">
        <v>133</v>
      </c>
      <c r="D71" s="71" t="s">
        <v>957</v>
      </c>
      <c r="E71" s="71" t="s">
        <v>944</v>
      </c>
      <c r="F71" s="90" t="s">
        <v>958</v>
      </c>
      <c r="G71" s="91" t="s">
        <v>2759</v>
      </c>
      <c r="H71" s="71" t="s">
        <v>2666</v>
      </c>
      <c r="I71" s="71">
        <v>628772</v>
      </c>
      <c r="J71" s="72" t="s">
        <v>959</v>
      </c>
      <c r="K71" s="71" t="s">
        <v>960</v>
      </c>
      <c r="L71" s="71" t="s">
        <v>960</v>
      </c>
      <c r="M71" s="73" t="s">
        <v>140</v>
      </c>
      <c r="N71" s="73" t="s">
        <v>961</v>
      </c>
      <c r="O71" s="73" t="s">
        <v>962</v>
      </c>
      <c r="P71" s="71" t="s">
        <v>963</v>
      </c>
      <c r="Q71" s="74">
        <v>3750000</v>
      </c>
      <c r="R71" s="74">
        <v>3750000</v>
      </c>
      <c r="S71" s="74" t="s">
        <v>2374</v>
      </c>
      <c r="T71" s="75">
        <v>0</v>
      </c>
      <c r="U71" s="74">
        <v>3750000</v>
      </c>
      <c r="V71" s="74">
        <v>3750000</v>
      </c>
      <c r="W71" s="73" t="s">
        <v>289</v>
      </c>
      <c r="X71" s="73" t="s">
        <v>133</v>
      </c>
      <c r="Y71" s="73" t="s">
        <v>133</v>
      </c>
      <c r="Z71" s="73" t="s">
        <v>144</v>
      </c>
      <c r="AA71" s="76">
        <v>42430</v>
      </c>
      <c r="AB71" s="76">
        <v>42475</v>
      </c>
      <c r="AC71" s="77"/>
      <c r="AD71" s="77"/>
      <c r="AE71" s="72" t="s">
        <v>964</v>
      </c>
      <c r="AF71" s="73" t="s">
        <v>965</v>
      </c>
      <c r="AG71" s="71">
        <v>383</v>
      </c>
      <c r="AH71" s="71" t="s">
        <v>966</v>
      </c>
      <c r="AI71" s="77">
        <v>5000000000</v>
      </c>
      <c r="AJ71" s="77">
        <v>45</v>
      </c>
      <c r="AK71" s="71" t="s">
        <v>148</v>
      </c>
      <c r="AL71" s="76">
        <v>42491</v>
      </c>
      <c r="AM71" s="76">
        <v>42491</v>
      </c>
      <c r="AN71" s="76">
        <v>44317</v>
      </c>
      <c r="AO71" s="77" t="s">
        <v>967</v>
      </c>
      <c r="AP71" s="71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4"/>
      <c r="BB71" s="77"/>
      <c r="BC71" s="71" t="s">
        <v>1014</v>
      </c>
      <c r="BD71" s="71" t="s">
        <v>968</v>
      </c>
      <c r="BE71" s="71" t="s">
        <v>958</v>
      </c>
      <c r="BF71" s="71">
        <v>6512151</v>
      </c>
    </row>
    <row r="72" spans="1:58" s="78" customFormat="1" ht="68.25" customHeight="1">
      <c r="A72" s="71">
        <v>8</v>
      </c>
      <c r="B72" s="71" t="s">
        <v>970</v>
      </c>
      <c r="C72" s="71" t="s">
        <v>133</v>
      </c>
      <c r="D72" s="71" t="s">
        <v>957</v>
      </c>
      <c r="E72" s="71" t="s">
        <v>944</v>
      </c>
      <c r="F72" s="90" t="s">
        <v>958</v>
      </c>
      <c r="G72" s="91" t="s">
        <v>2759</v>
      </c>
      <c r="H72" s="71" t="s">
        <v>2666</v>
      </c>
      <c r="I72" s="71">
        <v>628773</v>
      </c>
      <c r="J72" s="72" t="s">
        <v>959</v>
      </c>
      <c r="K72" s="71" t="s">
        <v>960</v>
      </c>
      <c r="L72" s="71" t="s">
        <v>960</v>
      </c>
      <c r="M72" s="73" t="s">
        <v>140</v>
      </c>
      <c r="N72" s="73" t="s">
        <v>961</v>
      </c>
      <c r="O72" s="73" t="s">
        <v>962</v>
      </c>
      <c r="P72" s="71" t="s">
        <v>963</v>
      </c>
      <c r="Q72" s="74">
        <v>3750000</v>
      </c>
      <c r="R72" s="74">
        <v>3750000</v>
      </c>
      <c r="S72" s="74" t="s">
        <v>2374</v>
      </c>
      <c r="T72" s="75">
        <v>0</v>
      </c>
      <c r="U72" s="74">
        <v>3750000</v>
      </c>
      <c r="V72" s="74">
        <v>3750000</v>
      </c>
      <c r="W72" s="73" t="s">
        <v>289</v>
      </c>
      <c r="X72" s="73" t="s">
        <v>133</v>
      </c>
      <c r="Y72" s="73" t="s">
        <v>133</v>
      </c>
      <c r="Z72" s="73" t="s">
        <v>144</v>
      </c>
      <c r="AA72" s="76">
        <v>42430</v>
      </c>
      <c r="AB72" s="76">
        <v>42475</v>
      </c>
      <c r="AC72" s="77"/>
      <c r="AD72" s="77"/>
      <c r="AE72" s="72" t="s">
        <v>964</v>
      </c>
      <c r="AF72" s="73" t="s">
        <v>965</v>
      </c>
      <c r="AG72" s="71">
        <v>383</v>
      </c>
      <c r="AH72" s="71" t="s">
        <v>966</v>
      </c>
      <c r="AI72" s="77">
        <v>5000000000</v>
      </c>
      <c r="AJ72" s="77">
        <v>45</v>
      </c>
      <c r="AK72" s="71" t="s">
        <v>148</v>
      </c>
      <c r="AL72" s="76">
        <v>42491</v>
      </c>
      <c r="AM72" s="76">
        <v>42491</v>
      </c>
      <c r="AN72" s="76">
        <v>44317</v>
      </c>
      <c r="AO72" s="77" t="s">
        <v>967</v>
      </c>
      <c r="AP72" s="71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4"/>
      <c r="BB72" s="77"/>
      <c r="BC72" s="71" t="s">
        <v>1014</v>
      </c>
      <c r="BD72" s="71" t="s">
        <v>968</v>
      </c>
      <c r="BE72" s="71" t="s">
        <v>958</v>
      </c>
      <c r="BF72" s="71">
        <v>6512151</v>
      </c>
    </row>
    <row r="73" spans="1:58" s="78" customFormat="1" ht="68.25" customHeight="1">
      <c r="A73" s="71">
        <v>8</v>
      </c>
      <c r="B73" s="71" t="s">
        <v>971</v>
      </c>
      <c r="C73" s="71" t="s">
        <v>133</v>
      </c>
      <c r="D73" s="71" t="s">
        <v>972</v>
      </c>
      <c r="E73" s="71" t="s">
        <v>2625</v>
      </c>
      <c r="F73" s="90" t="s">
        <v>973</v>
      </c>
      <c r="G73" s="91" t="s">
        <v>2760</v>
      </c>
      <c r="H73" s="71" t="s">
        <v>408</v>
      </c>
      <c r="I73" s="71">
        <v>628792</v>
      </c>
      <c r="J73" s="72" t="s">
        <v>974</v>
      </c>
      <c r="K73" s="71" t="s">
        <v>288</v>
      </c>
      <c r="L73" s="71" t="s">
        <v>288</v>
      </c>
      <c r="M73" s="73" t="s">
        <v>140</v>
      </c>
      <c r="N73" s="73">
        <v>20105140301</v>
      </c>
      <c r="O73" s="73" t="s">
        <v>79</v>
      </c>
      <c r="P73" s="71" t="s">
        <v>975</v>
      </c>
      <c r="Q73" s="74">
        <v>12902.2</v>
      </c>
      <c r="R73" s="74">
        <f t="shared" ref="R73:R117" si="5">Q73*1.18</f>
        <v>15224.596</v>
      </c>
      <c r="S73" s="74">
        <v>12902.2</v>
      </c>
      <c r="T73" s="75">
        <v>0.18</v>
      </c>
      <c r="U73" s="74">
        <v>12902.2</v>
      </c>
      <c r="V73" s="74">
        <f t="shared" ref="V73:V117" si="6">U73*1.18</f>
        <v>15224.596</v>
      </c>
      <c r="W73" s="73" t="s">
        <v>143</v>
      </c>
      <c r="X73" s="73" t="s">
        <v>133</v>
      </c>
      <c r="Y73" s="73" t="s">
        <v>133</v>
      </c>
      <c r="Z73" s="73" t="s">
        <v>290</v>
      </c>
      <c r="AA73" s="76">
        <v>42461</v>
      </c>
      <c r="AB73" s="76">
        <v>42506</v>
      </c>
      <c r="AC73" s="77"/>
      <c r="AD73" s="77"/>
      <c r="AE73" s="72" t="s">
        <v>976</v>
      </c>
      <c r="AF73" s="73" t="s">
        <v>977</v>
      </c>
      <c r="AG73" s="71">
        <v>796</v>
      </c>
      <c r="AH73" s="71" t="s">
        <v>231</v>
      </c>
      <c r="AI73" s="77">
        <v>1</v>
      </c>
      <c r="AJ73" s="77">
        <v>45.46</v>
      </c>
      <c r="AK73" s="71" t="s">
        <v>298</v>
      </c>
      <c r="AL73" s="76">
        <v>42534</v>
      </c>
      <c r="AM73" s="76">
        <v>42534</v>
      </c>
      <c r="AN73" s="76">
        <v>42735</v>
      </c>
      <c r="AO73" s="77">
        <v>2016</v>
      </c>
      <c r="AP73" s="71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4"/>
      <c r="BB73" s="77"/>
      <c r="BC73" s="71"/>
      <c r="BD73" s="71" t="s">
        <v>978</v>
      </c>
      <c r="BE73" s="71" t="s">
        <v>973</v>
      </c>
      <c r="BF73" s="71">
        <v>9111000</v>
      </c>
    </row>
    <row r="74" spans="1:58" s="78" customFormat="1" ht="68.25" customHeight="1">
      <c r="A74" s="71">
        <v>8</v>
      </c>
      <c r="B74" s="71" t="s">
        <v>979</v>
      </c>
      <c r="C74" s="71" t="s">
        <v>133</v>
      </c>
      <c r="D74" s="71" t="s">
        <v>972</v>
      </c>
      <c r="E74" s="71" t="s">
        <v>2625</v>
      </c>
      <c r="F74" s="90" t="s">
        <v>973</v>
      </c>
      <c r="G74" s="91" t="s">
        <v>2760</v>
      </c>
      <c r="H74" s="71" t="s">
        <v>408</v>
      </c>
      <c r="I74" s="71">
        <v>628800</v>
      </c>
      <c r="J74" s="72" t="s">
        <v>980</v>
      </c>
      <c r="K74" s="71" t="s">
        <v>288</v>
      </c>
      <c r="L74" s="71" t="s">
        <v>288</v>
      </c>
      <c r="M74" s="73" t="s">
        <v>140</v>
      </c>
      <c r="N74" s="73">
        <v>20105140301</v>
      </c>
      <c r="O74" s="73" t="s">
        <v>79</v>
      </c>
      <c r="P74" s="71" t="s">
        <v>975</v>
      </c>
      <c r="Q74" s="74">
        <v>11499.9</v>
      </c>
      <c r="R74" s="74">
        <f t="shared" si="5"/>
        <v>13569.882</v>
      </c>
      <c r="S74" s="74">
        <v>11499.9</v>
      </c>
      <c r="T74" s="75">
        <v>0.18</v>
      </c>
      <c r="U74" s="74">
        <v>11499.9</v>
      </c>
      <c r="V74" s="74">
        <f t="shared" si="6"/>
        <v>13569.882</v>
      </c>
      <c r="W74" s="73" t="s">
        <v>143</v>
      </c>
      <c r="X74" s="73" t="s">
        <v>133</v>
      </c>
      <c r="Y74" s="73" t="s">
        <v>133</v>
      </c>
      <c r="Z74" s="73" t="s">
        <v>290</v>
      </c>
      <c r="AA74" s="76">
        <v>42522</v>
      </c>
      <c r="AB74" s="76">
        <v>42571</v>
      </c>
      <c r="AC74" s="77"/>
      <c r="AD74" s="77"/>
      <c r="AE74" s="72" t="s">
        <v>980</v>
      </c>
      <c r="AF74" s="73" t="s">
        <v>977</v>
      </c>
      <c r="AG74" s="71">
        <v>796</v>
      </c>
      <c r="AH74" s="71" t="s">
        <v>231</v>
      </c>
      <c r="AI74" s="77">
        <v>1</v>
      </c>
      <c r="AJ74" s="77">
        <v>45.46</v>
      </c>
      <c r="AK74" s="71" t="s">
        <v>298</v>
      </c>
      <c r="AL74" s="76">
        <v>42599</v>
      </c>
      <c r="AM74" s="76">
        <v>42599</v>
      </c>
      <c r="AN74" s="76">
        <v>42735</v>
      </c>
      <c r="AO74" s="77">
        <v>2016</v>
      </c>
      <c r="AP74" s="71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4"/>
      <c r="BB74" s="77"/>
      <c r="BC74" s="71"/>
      <c r="BD74" s="71" t="s">
        <v>978</v>
      </c>
      <c r="BE74" s="71" t="s">
        <v>973</v>
      </c>
      <c r="BF74" s="71">
        <v>9111000</v>
      </c>
    </row>
    <row r="75" spans="1:58" s="78" customFormat="1" ht="68.25" customHeight="1">
      <c r="A75" s="71">
        <v>8</v>
      </c>
      <c r="B75" s="71" t="s">
        <v>1015</v>
      </c>
      <c r="C75" s="71" t="s">
        <v>133</v>
      </c>
      <c r="D75" s="71" t="s">
        <v>1016</v>
      </c>
      <c r="E75" s="71" t="s">
        <v>2628</v>
      </c>
      <c r="F75" s="90" t="s">
        <v>286</v>
      </c>
      <c r="G75" s="91" t="s">
        <v>2761</v>
      </c>
      <c r="H75" s="71" t="s">
        <v>136</v>
      </c>
      <c r="I75" s="71">
        <v>628802</v>
      </c>
      <c r="J75" s="72" t="s">
        <v>1017</v>
      </c>
      <c r="K75" s="71" t="s">
        <v>1018</v>
      </c>
      <c r="L75" s="71" t="s">
        <v>894</v>
      </c>
      <c r="M75" s="73" t="s">
        <v>1019</v>
      </c>
      <c r="N75" s="73" t="s">
        <v>1020</v>
      </c>
      <c r="O75" s="73" t="s">
        <v>74</v>
      </c>
      <c r="P75" s="71" t="s">
        <v>1021</v>
      </c>
      <c r="Q75" s="74">
        <v>6681</v>
      </c>
      <c r="R75" s="74">
        <f t="shared" si="5"/>
        <v>7883.58</v>
      </c>
      <c r="S75" s="74">
        <v>6681</v>
      </c>
      <c r="T75" s="75">
        <v>0.18</v>
      </c>
      <c r="U75" s="74">
        <v>6681</v>
      </c>
      <c r="V75" s="74">
        <f t="shared" si="6"/>
        <v>7883.58</v>
      </c>
      <c r="W75" s="73" t="s">
        <v>289</v>
      </c>
      <c r="X75" s="73" t="s">
        <v>133</v>
      </c>
      <c r="Y75" s="73" t="s">
        <v>133</v>
      </c>
      <c r="Z75" s="73" t="s">
        <v>144</v>
      </c>
      <c r="AA75" s="76">
        <v>42309</v>
      </c>
      <c r="AB75" s="76">
        <v>42353</v>
      </c>
      <c r="AC75" s="77"/>
      <c r="AD75" s="77"/>
      <c r="AE75" s="72" t="s">
        <v>1017</v>
      </c>
      <c r="AF75" s="73" t="s">
        <v>1022</v>
      </c>
      <c r="AG75" s="71">
        <v>796</v>
      </c>
      <c r="AH75" s="71" t="s">
        <v>231</v>
      </c>
      <c r="AI75" s="77">
        <v>1</v>
      </c>
      <c r="AJ75" s="77">
        <v>45900000</v>
      </c>
      <c r="AK75" s="71" t="s">
        <v>148</v>
      </c>
      <c r="AL75" s="76">
        <v>42370</v>
      </c>
      <c r="AM75" s="76">
        <v>42370</v>
      </c>
      <c r="AN75" s="76">
        <v>42735</v>
      </c>
      <c r="AO75" s="77">
        <v>2016</v>
      </c>
      <c r="AP75" s="71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4"/>
      <c r="BB75" s="77"/>
      <c r="BC75" s="71"/>
      <c r="BD75" s="71" t="s">
        <v>1023</v>
      </c>
      <c r="BE75" s="71" t="s">
        <v>286</v>
      </c>
      <c r="BF75" s="71">
        <v>7430090</v>
      </c>
    </row>
    <row r="76" spans="1:58" s="78" customFormat="1" ht="68.25" customHeight="1">
      <c r="A76" s="71">
        <v>8</v>
      </c>
      <c r="B76" s="71" t="s">
        <v>1024</v>
      </c>
      <c r="C76" s="71" t="s">
        <v>133</v>
      </c>
      <c r="D76" s="71" t="s">
        <v>1016</v>
      </c>
      <c r="E76" s="71" t="s">
        <v>2628</v>
      </c>
      <c r="F76" s="90" t="s">
        <v>1025</v>
      </c>
      <c r="G76" s="91" t="s">
        <v>2761</v>
      </c>
      <c r="H76" s="71" t="s">
        <v>136</v>
      </c>
      <c r="I76" s="71">
        <v>628793</v>
      </c>
      <c r="J76" s="72" t="s">
        <v>1026</v>
      </c>
      <c r="K76" s="71" t="s">
        <v>1027</v>
      </c>
      <c r="L76" s="71" t="s">
        <v>1027</v>
      </c>
      <c r="M76" s="73" t="s">
        <v>1028</v>
      </c>
      <c r="N76" s="73" t="s">
        <v>1029</v>
      </c>
      <c r="O76" s="73" t="s">
        <v>116</v>
      </c>
      <c r="P76" s="71" t="s">
        <v>1021</v>
      </c>
      <c r="Q76" s="74">
        <v>2224</v>
      </c>
      <c r="R76" s="74">
        <f t="shared" si="5"/>
        <v>2624.3199999999997</v>
      </c>
      <c r="S76" s="74">
        <v>2224</v>
      </c>
      <c r="T76" s="75">
        <v>0.18</v>
      </c>
      <c r="U76" s="74">
        <v>2224</v>
      </c>
      <c r="V76" s="74">
        <f t="shared" si="6"/>
        <v>2624.3199999999997</v>
      </c>
      <c r="W76" s="73" t="s">
        <v>289</v>
      </c>
      <c r="X76" s="73" t="s">
        <v>133</v>
      </c>
      <c r="Y76" s="73" t="s">
        <v>133</v>
      </c>
      <c r="Z76" s="73" t="s">
        <v>144</v>
      </c>
      <c r="AA76" s="76">
        <v>42309</v>
      </c>
      <c r="AB76" s="76">
        <v>42353</v>
      </c>
      <c r="AC76" s="77"/>
      <c r="AD76" s="77"/>
      <c r="AE76" s="72" t="s">
        <v>1026</v>
      </c>
      <c r="AF76" s="73" t="s">
        <v>1022</v>
      </c>
      <c r="AG76" s="71">
        <v>796</v>
      </c>
      <c r="AH76" s="71" t="s">
        <v>231</v>
      </c>
      <c r="AI76" s="77">
        <v>1</v>
      </c>
      <c r="AJ76" s="77">
        <v>45900000</v>
      </c>
      <c r="AK76" s="71" t="s">
        <v>148</v>
      </c>
      <c r="AL76" s="76">
        <v>42370</v>
      </c>
      <c r="AM76" s="76">
        <v>42370</v>
      </c>
      <c r="AN76" s="76">
        <v>42735</v>
      </c>
      <c r="AO76" s="77">
        <v>2016</v>
      </c>
      <c r="AP76" s="71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4"/>
      <c r="BB76" s="77"/>
      <c r="BC76" s="71"/>
      <c r="BD76" s="71" t="s">
        <v>1023</v>
      </c>
      <c r="BE76" s="71" t="s">
        <v>1025</v>
      </c>
      <c r="BF76" s="71">
        <v>7430090</v>
      </c>
    </row>
    <row r="77" spans="1:58" s="78" customFormat="1" ht="68.25" customHeight="1">
      <c r="A77" s="71">
        <v>8</v>
      </c>
      <c r="B77" s="71" t="s">
        <v>1030</v>
      </c>
      <c r="C77" s="71" t="s">
        <v>133</v>
      </c>
      <c r="D77" s="71" t="s">
        <v>1016</v>
      </c>
      <c r="E77" s="71" t="s">
        <v>2628</v>
      </c>
      <c r="F77" s="90" t="s">
        <v>286</v>
      </c>
      <c r="G77" s="91" t="s">
        <v>2762</v>
      </c>
      <c r="H77" s="71" t="s">
        <v>136</v>
      </c>
      <c r="I77" s="71">
        <v>628795</v>
      </c>
      <c r="J77" s="72" t="s">
        <v>1031</v>
      </c>
      <c r="K77" s="71" t="s">
        <v>1027</v>
      </c>
      <c r="L77" s="71" t="s">
        <v>1027</v>
      </c>
      <c r="M77" s="73" t="s">
        <v>1028</v>
      </c>
      <c r="N77" s="73" t="s">
        <v>1029</v>
      </c>
      <c r="O77" s="73" t="s">
        <v>116</v>
      </c>
      <c r="P77" s="71" t="s">
        <v>1032</v>
      </c>
      <c r="Q77" s="74">
        <v>3800</v>
      </c>
      <c r="R77" s="74">
        <f t="shared" si="5"/>
        <v>4484</v>
      </c>
      <c r="S77" s="74">
        <v>3800</v>
      </c>
      <c r="T77" s="75">
        <v>0.18</v>
      </c>
      <c r="U77" s="74">
        <v>3800</v>
      </c>
      <c r="V77" s="74">
        <f t="shared" si="6"/>
        <v>4484</v>
      </c>
      <c r="W77" s="73" t="s">
        <v>289</v>
      </c>
      <c r="X77" s="73" t="s">
        <v>133</v>
      </c>
      <c r="Y77" s="73" t="s">
        <v>133</v>
      </c>
      <c r="Z77" s="73" t="s">
        <v>144</v>
      </c>
      <c r="AA77" s="76">
        <v>42309</v>
      </c>
      <c r="AB77" s="76">
        <v>42353</v>
      </c>
      <c r="AC77" s="77"/>
      <c r="AD77" s="77"/>
      <c r="AE77" s="72" t="s">
        <v>1033</v>
      </c>
      <c r="AF77" s="73" t="s">
        <v>1022</v>
      </c>
      <c r="AG77" s="71">
        <v>796</v>
      </c>
      <c r="AH77" s="71" t="s">
        <v>231</v>
      </c>
      <c r="AI77" s="77">
        <v>1</v>
      </c>
      <c r="AJ77" s="77">
        <v>45900000</v>
      </c>
      <c r="AK77" s="71" t="s">
        <v>148</v>
      </c>
      <c r="AL77" s="76">
        <v>42370</v>
      </c>
      <c r="AM77" s="76">
        <v>42370</v>
      </c>
      <c r="AN77" s="76">
        <v>42735</v>
      </c>
      <c r="AO77" s="77">
        <v>2016</v>
      </c>
      <c r="AP77" s="71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4"/>
      <c r="BB77" s="77"/>
      <c r="BC77" s="71"/>
      <c r="BD77" s="71" t="s">
        <v>1023</v>
      </c>
      <c r="BE77" s="71" t="s">
        <v>286</v>
      </c>
      <c r="BF77" s="71">
        <v>7260010</v>
      </c>
    </row>
    <row r="78" spans="1:58" s="78" customFormat="1" ht="68.25" customHeight="1">
      <c r="A78" s="71">
        <v>8</v>
      </c>
      <c r="B78" s="71" t="s">
        <v>1034</v>
      </c>
      <c r="C78" s="71" t="s">
        <v>133</v>
      </c>
      <c r="D78" s="71" t="s">
        <v>1016</v>
      </c>
      <c r="E78" s="71" t="s">
        <v>2628</v>
      </c>
      <c r="F78" s="90" t="s">
        <v>286</v>
      </c>
      <c r="G78" s="91" t="s">
        <v>2761</v>
      </c>
      <c r="H78" s="71" t="s">
        <v>408</v>
      </c>
      <c r="I78" s="71">
        <v>628797</v>
      </c>
      <c r="J78" s="72" t="s">
        <v>1035</v>
      </c>
      <c r="K78" s="71" t="s">
        <v>1027</v>
      </c>
      <c r="L78" s="71" t="s">
        <v>1027</v>
      </c>
      <c r="M78" s="73" t="s">
        <v>1028</v>
      </c>
      <c r="N78" s="73" t="s">
        <v>1029</v>
      </c>
      <c r="O78" s="73" t="s">
        <v>116</v>
      </c>
      <c r="P78" s="71" t="s">
        <v>1032</v>
      </c>
      <c r="Q78" s="74">
        <v>3000</v>
      </c>
      <c r="R78" s="74">
        <f t="shared" si="5"/>
        <v>3540</v>
      </c>
      <c r="S78" s="74">
        <v>3000</v>
      </c>
      <c r="T78" s="75">
        <v>0.18</v>
      </c>
      <c r="U78" s="74">
        <v>3000</v>
      </c>
      <c r="V78" s="74">
        <f t="shared" si="6"/>
        <v>3540</v>
      </c>
      <c r="W78" s="73" t="s">
        <v>289</v>
      </c>
      <c r="X78" s="73" t="s">
        <v>133</v>
      </c>
      <c r="Y78" s="73" t="s">
        <v>133</v>
      </c>
      <c r="Z78" s="73" t="s">
        <v>144</v>
      </c>
      <c r="AA78" s="76">
        <v>42309</v>
      </c>
      <c r="AB78" s="76">
        <v>42353</v>
      </c>
      <c r="AC78" s="77"/>
      <c r="AD78" s="77"/>
      <c r="AE78" s="72" t="s">
        <v>1035</v>
      </c>
      <c r="AF78" s="73" t="s">
        <v>1022</v>
      </c>
      <c r="AG78" s="71">
        <v>796</v>
      </c>
      <c r="AH78" s="71" t="s">
        <v>231</v>
      </c>
      <c r="AI78" s="77">
        <v>1</v>
      </c>
      <c r="AJ78" s="77">
        <v>45900000</v>
      </c>
      <c r="AK78" s="71" t="s">
        <v>148</v>
      </c>
      <c r="AL78" s="76">
        <v>42370</v>
      </c>
      <c r="AM78" s="76">
        <v>42370</v>
      </c>
      <c r="AN78" s="76">
        <v>42735</v>
      </c>
      <c r="AO78" s="77">
        <v>2016</v>
      </c>
      <c r="AP78" s="71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4"/>
      <c r="BB78" s="77"/>
      <c r="BC78" s="71"/>
      <c r="BD78" s="71" t="s">
        <v>1023</v>
      </c>
      <c r="BE78" s="71" t="s">
        <v>286</v>
      </c>
      <c r="BF78" s="71">
        <v>7430090</v>
      </c>
    </row>
    <row r="79" spans="1:58" s="78" customFormat="1" ht="68.25" customHeight="1">
      <c r="A79" s="71">
        <v>8</v>
      </c>
      <c r="B79" s="71" t="s">
        <v>1036</v>
      </c>
      <c r="C79" s="71" t="s">
        <v>133</v>
      </c>
      <c r="D79" s="71" t="s">
        <v>1016</v>
      </c>
      <c r="E79" s="71" t="s">
        <v>2628</v>
      </c>
      <c r="F79" s="90" t="s">
        <v>1037</v>
      </c>
      <c r="G79" s="91" t="s">
        <v>2762</v>
      </c>
      <c r="H79" s="71" t="s">
        <v>408</v>
      </c>
      <c r="I79" s="71">
        <v>628789</v>
      </c>
      <c r="J79" s="72" t="s">
        <v>1038</v>
      </c>
      <c r="K79" s="71" t="s">
        <v>1027</v>
      </c>
      <c r="L79" s="71" t="s">
        <v>1027</v>
      </c>
      <c r="M79" s="73" t="s">
        <v>1028</v>
      </c>
      <c r="N79" s="73" t="s">
        <v>1029</v>
      </c>
      <c r="O79" s="73" t="s">
        <v>116</v>
      </c>
      <c r="P79" s="71" t="s">
        <v>1032</v>
      </c>
      <c r="Q79" s="74">
        <v>4480</v>
      </c>
      <c r="R79" s="74">
        <f t="shared" si="5"/>
        <v>5286.4</v>
      </c>
      <c r="S79" s="74">
        <v>4480</v>
      </c>
      <c r="T79" s="75">
        <v>0.18</v>
      </c>
      <c r="U79" s="74">
        <v>4480</v>
      </c>
      <c r="V79" s="74">
        <f t="shared" si="6"/>
        <v>5286.4</v>
      </c>
      <c r="W79" s="73" t="s">
        <v>289</v>
      </c>
      <c r="X79" s="73" t="s">
        <v>133</v>
      </c>
      <c r="Y79" s="73" t="s">
        <v>133</v>
      </c>
      <c r="Z79" s="73" t="s">
        <v>144</v>
      </c>
      <c r="AA79" s="76">
        <v>42309</v>
      </c>
      <c r="AB79" s="76">
        <v>42353</v>
      </c>
      <c r="AC79" s="77"/>
      <c r="AD79" s="77"/>
      <c r="AE79" s="72" t="s">
        <v>1038</v>
      </c>
      <c r="AF79" s="73" t="s">
        <v>1022</v>
      </c>
      <c r="AG79" s="71">
        <v>796</v>
      </c>
      <c r="AH79" s="71" t="s">
        <v>231</v>
      </c>
      <c r="AI79" s="77">
        <v>1</v>
      </c>
      <c r="AJ79" s="77">
        <v>45900000</v>
      </c>
      <c r="AK79" s="71" t="s">
        <v>148</v>
      </c>
      <c r="AL79" s="76">
        <v>42370</v>
      </c>
      <c r="AM79" s="76">
        <v>42370</v>
      </c>
      <c r="AN79" s="76">
        <v>42735</v>
      </c>
      <c r="AO79" s="77">
        <v>2016</v>
      </c>
      <c r="AP79" s="71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4"/>
      <c r="BB79" s="77"/>
      <c r="BC79" s="71"/>
      <c r="BD79" s="71" t="s">
        <v>1023</v>
      </c>
      <c r="BE79" s="71" t="s">
        <v>1037</v>
      </c>
      <c r="BF79" s="71">
        <v>7260010</v>
      </c>
    </row>
    <row r="80" spans="1:58" s="78" customFormat="1" ht="68.25" customHeight="1">
      <c r="A80" s="71">
        <v>8</v>
      </c>
      <c r="B80" s="71" t="s">
        <v>1039</v>
      </c>
      <c r="C80" s="71" t="s">
        <v>133</v>
      </c>
      <c r="D80" s="71" t="s">
        <v>1016</v>
      </c>
      <c r="E80" s="71" t="s">
        <v>2628</v>
      </c>
      <c r="F80" s="90">
        <v>92.4</v>
      </c>
      <c r="G80" s="91" t="s">
        <v>2763</v>
      </c>
      <c r="H80" s="71" t="s">
        <v>136</v>
      </c>
      <c r="I80" s="71">
        <v>628788</v>
      </c>
      <c r="J80" s="72" t="s">
        <v>1040</v>
      </c>
      <c r="K80" s="71" t="s">
        <v>1027</v>
      </c>
      <c r="L80" s="71" t="s">
        <v>1027</v>
      </c>
      <c r="M80" s="73" t="s">
        <v>1028</v>
      </c>
      <c r="N80" s="73" t="s">
        <v>1029</v>
      </c>
      <c r="O80" s="73" t="s">
        <v>116</v>
      </c>
      <c r="P80" s="71" t="s">
        <v>1041</v>
      </c>
      <c r="Q80" s="74">
        <v>2224</v>
      </c>
      <c r="R80" s="74">
        <f t="shared" si="5"/>
        <v>2624.3199999999997</v>
      </c>
      <c r="S80" s="74">
        <v>2224</v>
      </c>
      <c r="T80" s="75">
        <v>0.18</v>
      </c>
      <c r="U80" s="74">
        <v>2224</v>
      </c>
      <c r="V80" s="74">
        <f t="shared" si="6"/>
        <v>2624.3199999999997</v>
      </c>
      <c r="W80" s="73" t="s">
        <v>289</v>
      </c>
      <c r="X80" s="73" t="s">
        <v>133</v>
      </c>
      <c r="Y80" s="73" t="s">
        <v>133</v>
      </c>
      <c r="Z80" s="73" t="s">
        <v>144</v>
      </c>
      <c r="AA80" s="76">
        <v>42309</v>
      </c>
      <c r="AB80" s="76">
        <v>42353</v>
      </c>
      <c r="AC80" s="77"/>
      <c r="AD80" s="77"/>
      <c r="AE80" s="72" t="s">
        <v>1040</v>
      </c>
      <c r="AF80" s="73" t="s">
        <v>1022</v>
      </c>
      <c r="AG80" s="71">
        <v>796</v>
      </c>
      <c r="AH80" s="71" t="s">
        <v>231</v>
      </c>
      <c r="AI80" s="77">
        <v>1</v>
      </c>
      <c r="AJ80" s="77">
        <v>45900000</v>
      </c>
      <c r="AK80" s="71" t="s">
        <v>148</v>
      </c>
      <c r="AL80" s="76">
        <v>42370</v>
      </c>
      <c r="AM80" s="76">
        <v>42370</v>
      </c>
      <c r="AN80" s="76">
        <v>42735</v>
      </c>
      <c r="AO80" s="77">
        <v>2016</v>
      </c>
      <c r="AP80" s="71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4"/>
      <c r="BB80" s="77"/>
      <c r="BC80" s="71"/>
      <c r="BD80" s="71" t="s">
        <v>1023</v>
      </c>
      <c r="BE80" s="71">
        <v>92.4</v>
      </c>
      <c r="BF80" s="71">
        <v>9220090</v>
      </c>
    </row>
    <row r="81" spans="1:58" s="78" customFormat="1" ht="68.25" customHeight="1">
      <c r="A81" s="71">
        <v>8</v>
      </c>
      <c r="B81" s="71" t="s">
        <v>1042</v>
      </c>
      <c r="C81" s="71" t="s">
        <v>133</v>
      </c>
      <c r="D81" s="71" t="s">
        <v>1016</v>
      </c>
      <c r="E81" s="71" t="s">
        <v>2628</v>
      </c>
      <c r="F81" s="90">
        <v>92.4</v>
      </c>
      <c r="G81" s="91" t="s">
        <v>2764</v>
      </c>
      <c r="H81" s="71" t="s">
        <v>136</v>
      </c>
      <c r="I81" s="71">
        <v>628779</v>
      </c>
      <c r="J81" s="72" t="s">
        <v>1043</v>
      </c>
      <c r="K81" s="71" t="s">
        <v>1027</v>
      </c>
      <c r="L81" s="71" t="s">
        <v>1027</v>
      </c>
      <c r="M81" s="73" t="s">
        <v>1028</v>
      </c>
      <c r="N81" s="73" t="s">
        <v>1029</v>
      </c>
      <c r="O81" s="73" t="s">
        <v>116</v>
      </c>
      <c r="P81" s="71" t="s">
        <v>1021</v>
      </c>
      <c r="Q81" s="74">
        <v>7932</v>
      </c>
      <c r="R81" s="74">
        <f t="shared" si="5"/>
        <v>9359.76</v>
      </c>
      <c r="S81" s="74">
        <v>7932</v>
      </c>
      <c r="T81" s="75">
        <v>0.18</v>
      </c>
      <c r="U81" s="74">
        <v>7932</v>
      </c>
      <c r="V81" s="74">
        <f t="shared" si="6"/>
        <v>9359.76</v>
      </c>
      <c r="W81" s="73" t="s">
        <v>289</v>
      </c>
      <c r="X81" s="73" t="s">
        <v>133</v>
      </c>
      <c r="Y81" s="73" t="s">
        <v>133</v>
      </c>
      <c r="Z81" s="73" t="s">
        <v>144</v>
      </c>
      <c r="AA81" s="76">
        <v>42309</v>
      </c>
      <c r="AB81" s="76">
        <v>42353</v>
      </c>
      <c r="AC81" s="77"/>
      <c r="AD81" s="77"/>
      <c r="AE81" s="72" t="s">
        <v>1043</v>
      </c>
      <c r="AF81" s="73" t="s">
        <v>1022</v>
      </c>
      <c r="AG81" s="71">
        <v>796</v>
      </c>
      <c r="AH81" s="71" t="s">
        <v>231</v>
      </c>
      <c r="AI81" s="77">
        <v>1</v>
      </c>
      <c r="AJ81" s="77">
        <v>45900000</v>
      </c>
      <c r="AK81" s="71" t="s">
        <v>148</v>
      </c>
      <c r="AL81" s="76">
        <v>42370</v>
      </c>
      <c r="AM81" s="76">
        <v>42370</v>
      </c>
      <c r="AN81" s="76">
        <v>42735</v>
      </c>
      <c r="AO81" s="77">
        <v>2016</v>
      </c>
      <c r="AP81" s="71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4"/>
      <c r="BB81" s="77"/>
      <c r="BC81" s="71"/>
      <c r="BD81" s="71" t="s">
        <v>1023</v>
      </c>
      <c r="BE81" s="71">
        <v>92.4</v>
      </c>
      <c r="BF81" s="71">
        <v>9229000</v>
      </c>
    </row>
    <row r="82" spans="1:58" s="78" customFormat="1" ht="68.25" customHeight="1">
      <c r="A82" s="71">
        <v>8</v>
      </c>
      <c r="B82" s="71" t="s">
        <v>1044</v>
      </c>
      <c r="C82" s="71" t="s">
        <v>133</v>
      </c>
      <c r="D82" s="71" t="s">
        <v>1016</v>
      </c>
      <c r="E82" s="71" t="s">
        <v>2628</v>
      </c>
      <c r="F82" s="90" t="s">
        <v>1045</v>
      </c>
      <c r="G82" s="91" t="s">
        <v>2765</v>
      </c>
      <c r="H82" s="71" t="s">
        <v>408</v>
      </c>
      <c r="I82" s="71">
        <v>628778</v>
      </c>
      <c r="J82" s="72" t="s">
        <v>1046</v>
      </c>
      <c r="K82" s="71" t="s">
        <v>1027</v>
      </c>
      <c r="L82" s="71" t="s">
        <v>1027</v>
      </c>
      <c r="M82" s="73" t="s">
        <v>1028</v>
      </c>
      <c r="N82" s="73" t="s">
        <v>1029</v>
      </c>
      <c r="O82" s="73" t="s">
        <v>116</v>
      </c>
      <c r="P82" s="71" t="s">
        <v>1021</v>
      </c>
      <c r="Q82" s="74">
        <v>6000</v>
      </c>
      <c r="R82" s="74">
        <f t="shared" si="5"/>
        <v>7080</v>
      </c>
      <c r="S82" s="74">
        <v>6000</v>
      </c>
      <c r="T82" s="75">
        <v>0.18</v>
      </c>
      <c r="U82" s="74">
        <v>6000</v>
      </c>
      <c r="V82" s="74">
        <f t="shared" si="6"/>
        <v>7080</v>
      </c>
      <c r="W82" s="73" t="s">
        <v>289</v>
      </c>
      <c r="X82" s="73" t="s">
        <v>133</v>
      </c>
      <c r="Y82" s="73" t="s">
        <v>133</v>
      </c>
      <c r="Z82" s="73" t="s">
        <v>144</v>
      </c>
      <c r="AA82" s="76">
        <v>42309</v>
      </c>
      <c r="AB82" s="76">
        <v>42353</v>
      </c>
      <c r="AC82" s="77"/>
      <c r="AD82" s="77"/>
      <c r="AE82" s="72" t="s">
        <v>1046</v>
      </c>
      <c r="AF82" s="73" t="s">
        <v>1022</v>
      </c>
      <c r="AG82" s="71">
        <v>796</v>
      </c>
      <c r="AH82" s="71" t="s">
        <v>231</v>
      </c>
      <c r="AI82" s="77">
        <v>1</v>
      </c>
      <c r="AJ82" s="77">
        <v>45900000</v>
      </c>
      <c r="AK82" s="71" t="s">
        <v>148</v>
      </c>
      <c r="AL82" s="76">
        <v>42370</v>
      </c>
      <c r="AM82" s="76">
        <v>42370</v>
      </c>
      <c r="AN82" s="76">
        <v>42735</v>
      </c>
      <c r="AO82" s="77">
        <v>2016</v>
      </c>
      <c r="AP82" s="71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4"/>
      <c r="BB82" s="77"/>
      <c r="BC82" s="71"/>
      <c r="BD82" s="71" t="s">
        <v>1023</v>
      </c>
      <c r="BE82" s="71" t="s">
        <v>1045</v>
      </c>
      <c r="BF82" s="71">
        <v>9211020</v>
      </c>
    </row>
    <row r="83" spans="1:58" s="78" customFormat="1" ht="68.25" customHeight="1">
      <c r="A83" s="71">
        <v>8</v>
      </c>
      <c r="B83" s="71" t="s">
        <v>1047</v>
      </c>
      <c r="C83" s="71" t="s">
        <v>133</v>
      </c>
      <c r="D83" s="71" t="s">
        <v>1016</v>
      </c>
      <c r="E83" s="71" t="s">
        <v>2628</v>
      </c>
      <c r="F83" s="90" t="s">
        <v>1048</v>
      </c>
      <c r="G83" s="91" t="s">
        <v>2761</v>
      </c>
      <c r="H83" s="71" t="s">
        <v>408</v>
      </c>
      <c r="I83" s="71">
        <v>628776</v>
      </c>
      <c r="J83" s="72" t="s">
        <v>1049</v>
      </c>
      <c r="K83" s="71" t="s">
        <v>1027</v>
      </c>
      <c r="L83" s="71" t="s">
        <v>1027</v>
      </c>
      <c r="M83" s="73" t="s">
        <v>1028</v>
      </c>
      <c r="N83" s="73" t="s">
        <v>1029</v>
      </c>
      <c r="O83" s="73" t="s">
        <v>116</v>
      </c>
      <c r="P83" s="71" t="s">
        <v>1032</v>
      </c>
      <c r="Q83" s="74">
        <v>5500</v>
      </c>
      <c r="R83" s="74">
        <f t="shared" si="5"/>
        <v>6490</v>
      </c>
      <c r="S83" s="74">
        <v>5500</v>
      </c>
      <c r="T83" s="75">
        <v>0.18</v>
      </c>
      <c r="U83" s="74">
        <v>5500</v>
      </c>
      <c r="V83" s="74">
        <f t="shared" si="6"/>
        <v>6490</v>
      </c>
      <c r="W83" s="73" t="s">
        <v>289</v>
      </c>
      <c r="X83" s="73" t="s">
        <v>133</v>
      </c>
      <c r="Y83" s="73" t="s">
        <v>133</v>
      </c>
      <c r="Z83" s="73" t="s">
        <v>144</v>
      </c>
      <c r="AA83" s="76">
        <v>42309</v>
      </c>
      <c r="AB83" s="76">
        <v>42353</v>
      </c>
      <c r="AC83" s="77"/>
      <c r="AD83" s="77"/>
      <c r="AE83" s="72" t="s">
        <v>1049</v>
      </c>
      <c r="AF83" s="73" t="s">
        <v>1022</v>
      </c>
      <c r="AG83" s="71">
        <v>796</v>
      </c>
      <c r="AH83" s="71" t="s">
        <v>231</v>
      </c>
      <c r="AI83" s="77">
        <v>1</v>
      </c>
      <c r="AJ83" s="77">
        <v>45900000</v>
      </c>
      <c r="AK83" s="71" t="s">
        <v>148</v>
      </c>
      <c r="AL83" s="76">
        <v>42370</v>
      </c>
      <c r="AM83" s="76">
        <v>42370</v>
      </c>
      <c r="AN83" s="76">
        <v>42735</v>
      </c>
      <c r="AO83" s="77">
        <v>2016</v>
      </c>
      <c r="AP83" s="71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4"/>
      <c r="BB83" s="77"/>
      <c r="BC83" s="71"/>
      <c r="BD83" s="71" t="s">
        <v>1023</v>
      </c>
      <c r="BE83" s="71" t="s">
        <v>1048</v>
      </c>
      <c r="BF83" s="71">
        <v>7430090</v>
      </c>
    </row>
    <row r="84" spans="1:58" s="78" customFormat="1" ht="68.25" customHeight="1">
      <c r="A84" s="71">
        <v>8</v>
      </c>
      <c r="B84" s="71" t="s">
        <v>1050</v>
      </c>
      <c r="C84" s="71" t="s">
        <v>133</v>
      </c>
      <c r="D84" s="71" t="s">
        <v>1016</v>
      </c>
      <c r="E84" s="71" t="s">
        <v>2628</v>
      </c>
      <c r="F84" s="90" t="s">
        <v>286</v>
      </c>
      <c r="G84" s="91" t="s">
        <v>2766</v>
      </c>
      <c r="H84" s="71" t="s">
        <v>136</v>
      </c>
      <c r="I84" s="71">
        <v>628777</v>
      </c>
      <c r="J84" s="72" t="s">
        <v>1051</v>
      </c>
      <c r="K84" s="71" t="s">
        <v>1027</v>
      </c>
      <c r="L84" s="71" t="s">
        <v>1027</v>
      </c>
      <c r="M84" s="73" t="s">
        <v>1028</v>
      </c>
      <c r="N84" s="73" t="s">
        <v>1029</v>
      </c>
      <c r="O84" s="73" t="s">
        <v>116</v>
      </c>
      <c r="P84" s="71" t="s">
        <v>1021</v>
      </c>
      <c r="Q84" s="74">
        <v>2200</v>
      </c>
      <c r="R84" s="74">
        <f t="shared" si="5"/>
        <v>2596</v>
      </c>
      <c r="S84" s="74">
        <v>2200</v>
      </c>
      <c r="T84" s="75">
        <v>0.18</v>
      </c>
      <c r="U84" s="74">
        <v>2200</v>
      </c>
      <c r="V84" s="74">
        <f t="shared" si="6"/>
        <v>2596</v>
      </c>
      <c r="W84" s="73" t="s">
        <v>289</v>
      </c>
      <c r="X84" s="73" t="s">
        <v>133</v>
      </c>
      <c r="Y84" s="73" t="s">
        <v>133</v>
      </c>
      <c r="Z84" s="73" t="s">
        <v>144</v>
      </c>
      <c r="AA84" s="76">
        <v>42309</v>
      </c>
      <c r="AB84" s="76">
        <v>42353</v>
      </c>
      <c r="AC84" s="77"/>
      <c r="AD84" s="77"/>
      <c r="AE84" s="72" t="s">
        <v>1051</v>
      </c>
      <c r="AF84" s="73" t="s">
        <v>1022</v>
      </c>
      <c r="AG84" s="71">
        <v>796</v>
      </c>
      <c r="AH84" s="71" t="s">
        <v>231</v>
      </c>
      <c r="AI84" s="77">
        <v>1</v>
      </c>
      <c r="AJ84" s="77">
        <v>45900000</v>
      </c>
      <c r="AK84" s="71" t="s">
        <v>148</v>
      </c>
      <c r="AL84" s="76">
        <v>42370</v>
      </c>
      <c r="AM84" s="76">
        <v>42370</v>
      </c>
      <c r="AN84" s="76">
        <v>42735</v>
      </c>
      <c r="AO84" s="77">
        <v>2016</v>
      </c>
      <c r="AP84" s="71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4"/>
      <c r="BB84" s="77"/>
      <c r="BC84" s="71"/>
      <c r="BD84" s="71" t="s">
        <v>1023</v>
      </c>
      <c r="BE84" s="71" t="s">
        <v>286</v>
      </c>
      <c r="BF84" s="71">
        <v>7230040</v>
      </c>
    </row>
    <row r="85" spans="1:58" s="78" customFormat="1" ht="68.25" customHeight="1">
      <c r="A85" s="71">
        <v>8</v>
      </c>
      <c r="B85" s="71" t="s">
        <v>1052</v>
      </c>
      <c r="C85" s="71" t="s">
        <v>133</v>
      </c>
      <c r="D85" s="71" t="s">
        <v>1016</v>
      </c>
      <c r="E85" s="71" t="s">
        <v>2628</v>
      </c>
      <c r="F85" s="90" t="s">
        <v>1048</v>
      </c>
      <c r="G85" s="91" t="s">
        <v>2761</v>
      </c>
      <c r="H85" s="71" t="s">
        <v>136</v>
      </c>
      <c r="I85" s="71">
        <v>628774</v>
      </c>
      <c r="J85" s="72" t="s">
        <v>1053</v>
      </c>
      <c r="K85" s="71" t="s">
        <v>1027</v>
      </c>
      <c r="L85" s="71" t="s">
        <v>1027</v>
      </c>
      <c r="M85" s="73" t="s">
        <v>1028</v>
      </c>
      <c r="N85" s="73" t="s">
        <v>1029</v>
      </c>
      <c r="O85" s="73" t="s">
        <v>116</v>
      </c>
      <c r="P85" s="71" t="s">
        <v>1021</v>
      </c>
      <c r="Q85" s="74">
        <v>5889</v>
      </c>
      <c r="R85" s="74">
        <f t="shared" si="5"/>
        <v>6949.0199999999995</v>
      </c>
      <c r="S85" s="74">
        <v>5889</v>
      </c>
      <c r="T85" s="75">
        <v>0.18</v>
      </c>
      <c r="U85" s="74">
        <v>5889</v>
      </c>
      <c r="V85" s="74">
        <f t="shared" si="6"/>
        <v>6949.0199999999995</v>
      </c>
      <c r="W85" s="73" t="s">
        <v>289</v>
      </c>
      <c r="X85" s="73" t="s">
        <v>133</v>
      </c>
      <c r="Y85" s="73" t="s">
        <v>133</v>
      </c>
      <c r="Z85" s="73" t="s">
        <v>144</v>
      </c>
      <c r="AA85" s="76">
        <v>42309</v>
      </c>
      <c r="AB85" s="76">
        <v>42353</v>
      </c>
      <c r="AC85" s="77"/>
      <c r="AD85" s="77"/>
      <c r="AE85" s="72" t="s">
        <v>1053</v>
      </c>
      <c r="AF85" s="73" t="s">
        <v>1022</v>
      </c>
      <c r="AG85" s="71">
        <v>796</v>
      </c>
      <c r="AH85" s="71" t="s">
        <v>231</v>
      </c>
      <c r="AI85" s="77">
        <v>1</v>
      </c>
      <c r="AJ85" s="77">
        <v>45900000</v>
      </c>
      <c r="AK85" s="71" t="s">
        <v>148</v>
      </c>
      <c r="AL85" s="76">
        <v>42370</v>
      </c>
      <c r="AM85" s="76">
        <v>42370</v>
      </c>
      <c r="AN85" s="76">
        <v>42735</v>
      </c>
      <c r="AO85" s="77">
        <v>2016</v>
      </c>
      <c r="AP85" s="71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4"/>
      <c r="BB85" s="77"/>
      <c r="BC85" s="71"/>
      <c r="BD85" s="71" t="s">
        <v>1023</v>
      </c>
      <c r="BE85" s="71" t="s">
        <v>1048</v>
      </c>
      <c r="BF85" s="71">
        <v>7430090</v>
      </c>
    </row>
    <row r="86" spans="1:58" s="78" customFormat="1" ht="68.25" customHeight="1">
      <c r="A86" s="71">
        <v>8</v>
      </c>
      <c r="B86" s="71" t="s">
        <v>1054</v>
      </c>
      <c r="C86" s="71" t="s">
        <v>133</v>
      </c>
      <c r="D86" s="71" t="s">
        <v>1016</v>
      </c>
      <c r="E86" s="71" t="s">
        <v>2628</v>
      </c>
      <c r="F86" s="90" t="s">
        <v>1048</v>
      </c>
      <c r="G86" s="91" t="s">
        <v>2761</v>
      </c>
      <c r="H86" s="71" t="s">
        <v>136</v>
      </c>
      <c r="I86" s="71">
        <v>628775</v>
      </c>
      <c r="J86" s="72" t="s">
        <v>1055</v>
      </c>
      <c r="K86" s="71" t="s">
        <v>1027</v>
      </c>
      <c r="L86" s="71" t="s">
        <v>1027</v>
      </c>
      <c r="M86" s="73" t="s">
        <v>1028</v>
      </c>
      <c r="N86" s="73" t="s">
        <v>1029</v>
      </c>
      <c r="O86" s="73" t="s">
        <v>116</v>
      </c>
      <c r="P86" s="71" t="s">
        <v>1032</v>
      </c>
      <c r="Q86" s="74">
        <v>5932</v>
      </c>
      <c r="R86" s="74">
        <f t="shared" si="5"/>
        <v>6999.7599999999993</v>
      </c>
      <c r="S86" s="74">
        <v>5932</v>
      </c>
      <c r="T86" s="75">
        <v>0.18</v>
      </c>
      <c r="U86" s="74">
        <v>5932</v>
      </c>
      <c r="V86" s="74">
        <f t="shared" si="6"/>
        <v>6999.7599999999993</v>
      </c>
      <c r="W86" s="73" t="s">
        <v>289</v>
      </c>
      <c r="X86" s="73" t="s">
        <v>133</v>
      </c>
      <c r="Y86" s="73" t="s">
        <v>133</v>
      </c>
      <c r="Z86" s="73" t="s">
        <v>144</v>
      </c>
      <c r="AA86" s="76">
        <v>42309</v>
      </c>
      <c r="AB86" s="76">
        <v>42353</v>
      </c>
      <c r="AC86" s="77"/>
      <c r="AD86" s="77"/>
      <c r="AE86" s="72" t="s">
        <v>1055</v>
      </c>
      <c r="AF86" s="73" t="s">
        <v>1022</v>
      </c>
      <c r="AG86" s="71">
        <v>796</v>
      </c>
      <c r="AH86" s="71" t="s">
        <v>231</v>
      </c>
      <c r="AI86" s="77">
        <v>1</v>
      </c>
      <c r="AJ86" s="77">
        <v>45900000</v>
      </c>
      <c r="AK86" s="71" t="s">
        <v>148</v>
      </c>
      <c r="AL86" s="76">
        <v>42370</v>
      </c>
      <c r="AM86" s="76">
        <v>42370</v>
      </c>
      <c r="AN86" s="76">
        <v>42735</v>
      </c>
      <c r="AO86" s="77">
        <v>2016</v>
      </c>
      <c r="AP86" s="71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4"/>
      <c r="BB86" s="77"/>
      <c r="BC86" s="71"/>
      <c r="BD86" s="71" t="s">
        <v>1023</v>
      </c>
      <c r="BE86" s="71" t="s">
        <v>1048</v>
      </c>
      <c r="BF86" s="71">
        <v>7430090</v>
      </c>
    </row>
    <row r="87" spans="1:58" s="78" customFormat="1" ht="68.25" customHeight="1">
      <c r="A87" s="71">
        <v>3</v>
      </c>
      <c r="B87" s="71" t="s">
        <v>1058</v>
      </c>
      <c r="C87" s="71" t="s">
        <v>133</v>
      </c>
      <c r="D87" s="71" t="s">
        <v>1056</v>
      </c>
      <c r="E87" s="71" t="s">
        <v>2625</v>
      </c>
      <c r="F87" s="90" t="s">
        <v>640</v>
      </c>
      <c r="G87" s="91" t="s">
        <v>2767</v>
      </c>
      <c r="H87" s="71" t="s">
        <v>149</v>
      </c>
      <c r="I87" s="71">
        <v>38635</v>
      </c>
      <c r="J87" s="72" t="s">
        <v>1059</v>
      </c>
      <c r="K87" s="71" t="s">
        <v>669</v>
      </c>
      <c r="L87" s="71" t="s">
        <v>651</v>
      </c>
      <c r="M87" s="73" t="s">
        <v>140</v>
      </c>
      <c r="N87" s="73" t="s">
        <v>652</v>
      </c>
      <c r="O87" s="73" t="s">
        <v>114</v>
      </c>
      <c r="P87" s="71" t="s">
        <v>142</v>
      </c>
      <c r="Q87" s="74">
        <v>34603.46</v>
      </c>
      <c r="R87" s="74">
        <f t="shared" si="5"/>
        <v>40832.082799999996</v>
      </c>
      <c r="S87" s="74">
        <v>6848</v>
      </c>
      <c r="T87" s="75">
        <v>0.18</v>
      </c>
      <c r="U87" s="74">
        <v>34603.46</v>
      </c>
      <c r="V87" s="74">
        <f t="shared" si="6"/>
        <v>40832.082799999996</v>
      </c>
      <c r="W87" s="73" t="s">
        <v>143</v>
      </c>
      <c r="X87" s="73" t="s">
        <v>133</v>
      </c>
      <c r="Y87" s="73" t="s">
        <v>133</v>
      </c>
      <c r="Z87" s="73" t="s">
        <v>290</v>
      </c>
      <c r="AA87" s="76">
        <v>42323</v>
      </c>
      <c r="AB87" s="76">
        <v>42353</v>
      </c>
      <c r="AC87" s="77"/>
      <c r="AD87" s="77"/>
      <c r="AE87" s="72" t="s">
        <v>1060</v>
      </c>
      <c r="AF87" s="73" t="s">
        <v>1057</v>
      </c>
      <c r="AG87" s="71">
        <v>796</v>
      </c>
      <c r="AH87" s="71" t="s">
        <v>231</v>
      </c>
      <c r="AI87" s="77">
        <v>1</v>
      </c>
      <c r="AJ87" s="77">
        <v>45</v>
      </c>
      <c r="AK87" s="71" t="s">
        <v>148</v>
      </c>
      <c r="AL87" s="76">
        <v>42430</v>
      </c>
      <c r="AM87" s="76">
        <v>42430</v>
      </c>
      <c r="AN87" s="76">
        <v>42856</v>
      </c>
      <c r="AO87" s="77" t="s">
        <v>292</v>
      </c>
      <c r="AP87" s="71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4"/>
      <c r="BB87" s="77"/>
      <c r="BC87" s="71"/>
      <c r="BD87" s="71" t="s">
        <v>988</v>
      </c>
      <c r="BE87" s="71" t="s">
        <v>640</v>
      </c>
      <c r="BF87" s="71">
        <v>9430000</v>
      </c>
    </row>
    <row r="88" spans="1:58" s="78" customFormat="1" ht="68.25" customHeight="1">
      <c r="A88" s="71">
        <v>3</v>
      </c>
      <c r="B88" s="71" t="s">
        <v>1061</v>
      </c>
      <c r="C88" s="71" t="s">
        <v>133</v>
      </c>
      <c r="D88" s="71" t="s">
        <v>1056</v>
      </c>
      <c r="E88" s="71" t="s">
        <v>2625</v>
      </c>
      <c r="F88" s="90" t="s">
        <v>344</v>
      </c>
      <c r="G88" s="91" t="s">
        <v>2767</v>
      </c>
      <c r="H88" s="71" t="s">
        <v>149</v>
      </c>
      <c r="I88" s="71">
        <v>38637</v>
      </c>
      <c r="J88" s="72" t="s">
        <v>1062</v>
      </c>
      <c r="K88" s="71" t="s">
        <v>675</v>
      </c>
      <c r="L88" s="71" t="s">
        <v>651</v>
      </c>
      <c r="M88" s="73" t="s">
        <v>140</v>
      </c>
      <c r="N88" s="73" t="s">
        <v>652</v>
      </c>
      <c r="O88" s="73" t="s">
        <v>114</v>
      </c>
      <c r="P88" s="71" t="s">
        <v>142</v>
      </c>
      <c r="Q88" s="74">
        <v>2049.31</v>
      </c>
      <c r="R88" s="74">
        <f t="shared" si="5"/>
        <v>2418.1857999999997</v>
      </c>
      <c r="S88" s="74">
        <v>2049.31</v>
      </c>
      <c r="T88" s="75">
        <v>0.18</v>
      </c>
      <c r="U88" s="74">
        <v>2049.31</v>
      </c>
      <c r="V88" s="74">
        <f t="shared" si="6"/>
        <v>2418.1857999999997</v>
      </c>
      <c r="W88" s="73" t="s">
        <v>289</v>
      </c>
      <c r="X88" s="73" t="s">
        <v>133</v>
      </c>
      <c r="Y88" s="73" t="s">
        <v>133</v>
      </c>
      <c r="Z88" s="73" t="s">
        <v>290</v>
      </c>
      <c r="AA88" s="76">
        <v>42323</v>
      </c>
      <c r="AB88" s="76">
        <v>42353</v>
      </c>
      <c r="AC88" s="77"/>
      <c r="AD88" s="77"/>
      <c r="AE88" s="72" t="s">
        <v>1063</v>
      </c>
      <c r="AF88" s="73" t="s">
        <v>1057</v>
      </c>
      <c r="AG88" s="71">
        <v>796</v>
      </c>
      <c r="AH88" s="71" t="s">
        <v>231</v>
      </c>
      <c r="AI88" s="77">
        <v>1</v>
      </c>
      <c r="AJ88" s="77">
        <v>45</v>
      </c>
      <c r="AK88" s="71" t="s">
        <v>148</v>
      </c>
      <c r="AL88" s="76">
        <v>42430</v>
      </c>
      <c r="AM88" s="76">
        <v>42430</v>
      </c>
      <c r="AN88" s="76">
        <v>42643</v>
      </c>
      <c r="AO88" s="77">
        <v>2016</v>
      </c>
      <c r="AP88" s="71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4"/>
      <c r="BB88" s="77"/>
      <c r="BC88" s="71"/>
      <c r="BD88" s="71" t="s">
        <v>988</v>
      </c>
      <c r="BE88" s="71" t="s">
        <v>344</v>
      </c>
      <c r="BF88" s="71">
        <v>9430000</v>
      </c>
    </row>
    <row r="89" spans="1:58" s="78" customFormat="1" ht="68.25" customHeight="1">
      <c r="A89" s="71">
        <v>3</v>
      </c>
      <c r="B89" s="71" t="s">
        <v>1064</v>
      </c>
      <c r="C89" s="71" t="s">
        <v>133</v>
      </c>
      <c r="D89" s="71" t="s">
        <v>1056</v>
      </c>
      <c r="E89" s="71" t="s">
        <v>2625</v>
      </c>
      <c r="F89" s="90" t="s">
        <v>344</v>
      </c>
      <c r="G89" s="91" t="s">
        <v>2767</v>
      </c>
      <c r="H89" s="71" t="s">
        <v>149</v>
      </c>
      <c r="I89" s="71">
        <v>38644</v>
      </c>
      <c r="J89" s="72" t="s">
        <v>1065</v>
      </c>
      <c r="K89" s="71" t="s">
        <v>675</v>
      </c>
      <c r="L89" s="71" t="s">
        <v>651</v>
      </c>
      <c r="M89" s="73" t="s">
        <v>140</v>
      </c>
      <c r="N89" s="73" t="s">
        <v>652</v>
      </c>
      <c r="O89" s="73" t="s">
        <v>114</v>
      </c>
      <c r="P89" s="71" t="s">
        <v>142</v>
      </c>
      <c r="Q89" s="74">
        <v>7000</v>
      </c>
      <c r="R89" s="74">
        <f t="shared" si="5"/>
        <v>8260</v>
      </c>
      <c r="S89" s="74">
        <v>3000</v>
      </c>
      <c r="T89" s="75">
        <v>0.18</v>
      </c>
      <c r="U89" s="74">
        <v>7000</v>
      </c>
      <c r="V89" s="74">
        <f t="shared" si="6"/>
        <v>8260</v>
      </c>
      <c r="W89" s="73" t="s">
        <v>289</v>
      </c>
      <c r="X89" s="73" t="s">
        <v>133</v>
      </c>
      <c r="Y89" s="73" t="s">
        <v>133</v>
      </c>
      <c r="Z89" s="73" t="s">
        <v>290</v>
      </c>
      <c r="AA89" s="76">
        <v>42323</v>
      </c>
      <c r="AB89" s="76">
        <v>42353</v>
      </c>
      <c r="AC89" s="77"/>
      <c r="AD89" s="77"/>
      <c r="AE89" s="72" t="s">
        <v>1066</v>
      </c>
      <c r="AF89" s="73" t="s">
        <v>1057</v>
      </c>
      <c r="AG89" s="71">
        <v>796</v>
      </c>
      <c r="AH89" s="71" t="s">
        <v>231</v>
      </c>
      <c r="AI89" s="77">
        <v>1</v>
      </c>
      <c r="AJ89" s="77">
        <v>45</v>
      </c>
      <c r="AK89" s="71" t="s">
        <v>148</v>
      </c>
      <c r="AL89" s="76">
        <v>42370</v>
      </c>
      <c r="AM89" s="76">
        <v>42370</v>
      </c>
      <c r="AN89" s="76">
        <v>43100</v>
      </c>
      <c r="AO89" s="77" t="s">
        <v>292</v>
      </c>
      <c r="AP89" s="71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4"/>
      <c r="BB89" s="77"/>
      <c r="BC89" s="71"/>
      <c r="BD89" s="71" t="s">
        <v>988</v>
      </c>
      <c r="BE89" s="71" t="s">
        <v>344</v>
      </c>
      <c r="BF89" s="71">
        <v>9430000</v>
      </c>
    </row>
    <row r="90" spans="1:58" s="78" customFormat="1" ht="68.25" customHeight="1">
      <c r="A90" s="71">
        <v>3</v>
      </c>
      <c r="B90" s="71" t="s">
        <v>2367</v>
      </c>
      <c r="C90" s="71" t="s">
        <v>133</v>
      </c>
      <c r="D90" s="71" t="s">
        <v>1056</v>
      </c>
      <c r="E90" s="71" t="s">
        <v>2625</v>
      </c>
      <c r="F90" s="90" t="s">
        <v>1067</v>
      </c>
      <c r="G90" s="91" t="s">
        <v>2726</v>
      </c>
      <c r="H90" s="71" t="s">
        <v>149</v>
      </c>
      <c r="I90" s="71">
        <v>38646</v>
      </c>
      <c r="J90" s="72" t="s">
        <v>1068</v>
      </c>
      <c r="K90" s="71" t="s">
        <v>687</v>
      </c>
      <c r="L90" s="71" t="s">
        <v>651</v>
      </c>
      <c r="M90" s="73" t="s">
        <v>140</v>
      </c>
      <c r="N90" s="73" t="s">
        <v>652</v>
      </c>
      <c r="O90" s="73" t="s">
        <v>114</v>
      </c>
      <c r="P90" s="71" t="s">
        <v>142</v>
      </c>
      <c r="Q90" s="74">
        <v>950</v>
      </c>
      <c r="R90" s="74">
        <f t="shared" si="5"/>
        <v>1121</v>
      </c>
      <c r="S90" s="74">
        <v>950</v>
      </c>
      <c r="T90" s="75">
        <v>0.18</v>
      </c>
      <c r="U90" s="74">
        <v>950</v>
      </c>
      <c r="V90" s="74">
        <f t="shared" si="6"/>
        <v>1121</v>
      </c>
      <c r="W90" s="73" t="s">
        <v>289</v>
      </c>
      <c r="X90" s="73" t="s">
        <v>133</v>
      </c>
      <c r="Y90" s="73" t="s">
        <v>133</v>
      </c>
      <c r="Z90" s="73" t="s">
        <v>290</v>
      </c>
      <c r="AA90" s="76">
        <v>42323</v>
      </c>
      <c r="AB90" s="76">
        <v>42353</v>
      </c>
      <c r="AC90" s="77"/>
      <c r="AD90" s="77"/>
      <c r="AE90" s="72" t="s">
        <v>1069</v>
      </c>
      <c r="AF90" s="73" t="s">
        <v>1057</v>
      </c>
      <c r="AG90" s="71">
        <v>796</v>
      </c>
      <c r="AH90" s="71" t="s">
        <v>231</v>
      </c>
      <c r="AI90" s="77">
        <v>1</v>
      </c>
      <c r="AJ90" s="77">
        <v>45</v>
      </c>
      <c r="AK90" s="71" t="s">
        <v>148</v>
      </c>
      <c r="AL90" s="76">
        <v>42370</v>
      </c>
      <c r="AM90" s="76">
        <v>42370</v>
      </c>
      <c r="AN90" s="76">
        <v>42735</v>
      </c>
      <c r="AO90" s="77">
        <v>2016</v>
      </c>
      <c r="AP90" s="71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4"/>
      <c r="BB90" s="77"/>
      <c r="BC90" s="71" t="s">
        <v>1070</v>
      </c>
      <c r="BD90" s="71" t="s">
        <v>988</v>
      </c>
      <c r="BE90" s="71" t="s">
        <v>1067</v>
      </c>
      <c r="BF90" s="71">
        <v>5020000</v>
      </c>
    </row>
    <row r="91" spans="1:58" s="78" customFormat="1" ht="68.25" customHeight="1">
      <c r="A91" s="71">
        <v>3</v>
      </c>
      <c r="B91" s="71" t="s">
        <v>2368</v>
      </c>
      <c r="C91" s="71" t="s">
        <v>133</v>
      </c>
      <c r="D91" s="71" t="s">
        <v>1056</v>
      </c>
      <c r="E91" s="71" t="s">
        <v>2625</v>
      </c>
      <c r="F91" s="90" t="s">
        <v>1067</v>
      </c>
      <c r="G91" s="91" t="s">
        <v>2726</v>
      </c>
      <c r="H91" s="71" t="s">
        <v>149</v>
      </c>
      <c r="I91" s="71">
        <v>38647</v>
      </c>
      <c r="J91" s="72" t="s">
        <v>1071</v>
      </c>
      <c r="K91" s="71" t="s">
        <v>687</v>
      </c>
      <c r="L91" s="71" t="s">
        <v>651</v>
      </c>
      <c r="M91" s="73" t="s">
        <v>140</v>
      </c>
      <c r="N91" s="73" t="s">
        <v>652</v>
      </c>
      <c r="O91" s="73" t="s">
        <v>114</v>
      </c>
      <c r="P91" s="71" t="s">
        <v>142</v>
      </c>
      <c r="Q91" s="74">
        <v>1045</v>
      </c>
      <c r="R91" s="74">
        <f t="shared" si="5"/>
        <v>1233.0999999999999</v>
      </c>
      <c r="S91" s="74">
        <v>445</v>
      </c>
      <c r="T91" s="75">
        <v>0.18</v>
      </c>
      <c r="U91" s="74">
        <v>1045</v>
      </c>
      <c r="V91" s="74">
        <f t="shared" si="6"/>
        <v>1233.0999999999999</v>
      </c>
      <c r="W91" s="73" t="s">
        <v>289</v>
      </c>
      <c r="X91" s="73" t="s">
        <v>133</v>
      </c>
      <c r="Y91" s="73" t="s">
        <v>133</v>
      </c>
      <c r="Z91" s="73" t="s">
        <v>290</v>
      </c>
      <c r="AA91" s="76">
        <v>42323</v>
      </c>
      <c r="AB91" s="76">
        <v>42353</v>
      </c>
      <c r="AC91" s="77"/>
      <c r="AD91" s="77"/>
      <c r="AE91" s="72" t="s">
        <v>1072</v>
      </c>
      <c r="AF91" s="73" t="s">
        <v>1057</v>
      </c>
      <c r="AG91" s="71">
        <v>796</v>
      </c>
      <c r="AH91" s="71" t="s">
        <v>231</v>
      </c>
      <c r="AI91" s="77">
        <v>1</v>
      </c>
      <c r="AJ91" s="77">
        <v>45</v>
      </c>
      <c r="AK91" s="71" t="s">
        <v>148</v>
      </c>
      <c r="AL91" s="76">
        <v>42552</v>
      </c>
      <c r="AM91" s="76">
        <v>42552</v>
      </c>
      <c r="AN91" s="76">
        <v>42916</v>
      </c>
      <c r="AO91" s="77" t="s">
        <v>292</v>
      </c>
      <c r="AP91" s="71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4"/>
      <c r="BB91" s="77"/>
      <c r="BC91" s="71" t="s">
        <v>1070</v>
      </c>
      <c r="BD91" s="71" t="s">
        <v>988</v>
      </c>
      <c r="BE91" s="71" t="s">
        <v>1067</v>
      </c>
      <c r="BF91" s="71">
        <v>5020000</v>
      </c>
    </row>
    <row r="92" spans="1:58" s="78" customFormat="1" ht="68.25" customHeight="1">
      <c r="A92" s="71">
        <v>3</v>
      </c>
      <c r="B92" s="71" t="s">
        <v>1073</v>
      </c>
      <c r="C92" s="71" t="s">
        <v>133</v>
      </c>
      <c r="D92" s="71" t="s">
        <v>1056</v>
      </c>
      <c r="E92" s="71" t="s">
        <v>2625</v>
      </c>
      <c r="F92" s="90" t="s">
        <v>1067</v>
      </c>
      <c r="G92" s="91" t="s">
        <v>2726</v>
      </c>
      <c r="H92" s="71" t="s">
        <v>149</v>
      </c>
      <c r="I92" s="71">
        <v>38675</v>
      </c>
      <c r="J92" s="72" t="s">
        <v>1074</v>
      </c>
      <c r="K92" s="71" t="s">
        <v>687</v>
      </c>
      <c r="L92" s="71" t="s">
        <v>651</v>
      </c>
      <c r="M92" s="73" t="s">
        <v>140</v>
      </c>
      <c r="N92" s="73" t="s">
        <v>652</v>
      </c>
      <c r="O92" s="73" t="s">
        <v>114</v>
      </c>
      <c r="P92" s="71" t="s">
        <v>142</v>
      </c>
      <c r="Q92" s="74">
        <v>707.00599999999997</v>
      </c>
      <c r="R92" s="74">
        <f t="shared" si="5"/>
        <v>834.26707999999996</v>
      </c>
      <c r="S92" s="74">
        <v>707.00599999999997</v>
      </c>
      <c r="T92" s="75">
        <v>0.18</v>
      </c>
      <c r="U92" s="74">
        <v>707.00599999999997</v>
      </c>
      <c r="V92" s="74">
        <f t="shared" si="6"/>
        <v>834.26707999999996</v>
      </c>
      <c r="W92" s="73" t="s">
        <v>289</v>
      </c>
      <c r="X92" s="73" t="s">
        <v>133</v>
      </c>
      <c r="Y92" s="73" t="s">
        <v>133</v>
      </c>
      <c r="Z92" s="73" t="s">
        <v>290</v>
      </c>
      <c r="AA92" s="76">
        <v>42323</v>
      </c>
      <c r="AB92" s="76">
        <v>42353</v>
      </c>
      <c r="AC92" s="77"/>
      <c r="AD92" s="77"/>
      <c r="AE92" s="72" t="s">
        <v>1075</v>
      </c>
      <c r="AF92" s="73" t="s">
        <v>1057</v>
      </c>
      <c r="AG92" s="71">
        <v>796</v>
      </c>
      <c r="AH92" s="71" t="s">
        <v>231</v>
      </c>
      <c r="AI92" s="77">
        <v>1</v>
      </c>
      <c r="AJ92" s="77">
        <v>45</v>
      </c>
      <c r="AK92" s="71" t="s">
        <v>148</v>
      </c>
      <c r="AL92" s="76">
        <v>42552</v>
      </c>
      <c r="AM92" s="76">
        <v>42552</v>
      </c>
      <c r="AN92" s="76">
        <v>42735</v>
      </c>
      <c r="AO92" s="77">
        <v>2016</v>
      </c>
      <c r="AP92" s="71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4"/>
      <c r="BB92" s="77"/>
      <c r="BC92" s="71"/>
      <c r="BD92" s="71" t="s">
        <v>988</v>
      </c>
      <c r="BE92" s="71" t="s">
        <v>1067</v>
      </c>
      <c r="BF92" s="71">
        <v>5020000</v>
      </c>
    </row>
    <row r="93" spans="1:58" s="78" customFormat="1" ht="68.25" customHeight="1">
      <c r="A93" s="71">
        <v>3</v>
      </c>
      <c r="B93" s="71" t="s">
        <v>1076</v>
      </c>
      <c r="C93" s="71" t="s">
        <v>133</v>
      </c>
      <c r="D93" s="71" t="s">
        <v>1077</v>
      </c>
      <c r="E93" s="71" t="s">
        <v>2625</v>
      </c>
      <c r="F93" s="90" t="s">
        <v>1078</v>
      </c>
      <c r="G93" s="91" t="s">
        <v>2768</v>
      </c>
      <c r="H93" s="71" t="s">
        <v>149</v>
      </c>
      <c r="I93" s="71">
        <v>38628</v>
      </c>
      <c r="J93" s="72" t="s">
        <v>1079</v>
      </c>
      <c r="K93" s="71" t="s">
        <v>1080</v>
      </c>
      <c r="L93" s="71" t="s">
        <v>722</v>
      </c>
      <c r="M93" s="73" t="s">
        <v>140</v>
      </c>
      <c r="N93" s="73" t="s">
        <v>1081</v>
      </c>
      <c r="O93" s="73" t="s">
        <v>107</v>
      </c>
      <c r="P93" s="71" t="s">
        <v>142</v>
      </c>
      <c r="Q93" s="74">
        <v>762.5</v>
      </c>
      <c r="R93" s="74">
        <f t="shared" si="5"/>
        <v>899.75</v>
      </c>
      <c r="S93" s="74">
        <v>444.79167000000001</v>
      </c>
      <c r="T93" s="75">
        <v>0.18</v>
      </c>
      <c r="U93" s="74">
        <v>762.5</v>
      </c>
      <c r="V93" s="74">
        <f t="shared" si="6"/>
        <v>899.75</v>
      </c>
      <c r="W93" s="73" t="s">
        <v>289</v>
      </c>
      <c r="X93" s="73" t="s">
        <v>133</v>
      </c>
      <c r="Y93" s="73" t="s">
        <v>133</v>
      </c>
      <c r="Z93" s="73" t="s">
        <v>290</v>
      </c>
      <c r="AA93" s="76">
        <v>42323</v>
      </c>
      <c r="AB93" s="76">
        <v>42353</v>
      </c>
      <c r="AC93" s="77"/>
      <c r="AD93" s="77"/>
      <c r="AE93" s="72" t="s">
        <v>1080</v>
      </c>
      <c r="AF93" s="73" t="s">
        <v>1057</v>
      </c>
      <c r="AG93" s="71">
        <v>796</v>
      </c>
      <c r="AH93" s="71" t="s">
        <v>231</v>
      </c>
      <c r="AI93" s="77">
        <v>1</v>
      </c>
      <c r="AJ93" s="77">
        <v>45</v>
      </c>
      <c r="AK93" s="71" t="s">
        <v>148</v>
      </c>
      <c r="AL93" s="76">
        <v>42389</v>
      </c>
      <c r="AM93" s="76">
        <v>42522</v>
      </c>
      <c r="AN93" s="76">
        <v>42886</v>
      </c>
      <c r="AO93" s="77" t="s">
        <v>292</v>
      </c>
      <c r="AP93" s="71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4"/>
      <c r="BB93" s="77"/>
      <c r="BC93" s="71"/>
      <c r="BD93" s="71" t="s">
        <v>988</v>
      </c>
      <c r="BE93" s="71" t="s">
        <v>1078</v>
      </c>
      <c r="BF93" s="71">
        <v>9460000</v>
      </c>
    </row>
    <row r="94" spans="1:58" s="78" customFormat="1" ht="68.25" customHeight="1">
      <c r="A94" s="71">
        <v>3</v>
      </c>
      <c r="B94" s="71" t="s">
        <v>2369</v>
      </c>
      <c r="C94" s="71" t="s">
        <v>133</v>
      </c>
      <c r="D94" s="71" t="s">
        <v>1083</v>
      </c>
      <c r="E94" s="71" t="s">
        <v>1084</v>
      </c>
      <c r="F94" s="90" t="s">
        <v>1085</v>
      </c>
      <c r="G94" s="91" t="s">
        <v>2726</v>
      </c>
      <c r="H94" s="71" t="s">
        <v>149</v>
      </c>
      <c r="I94" s="71">
        <v>38657</v>
      </c>
      <c r="J94" s="72" t="s">
        <v>1086</v>
      </c>
      <c r="K94" s="71" t="s">
        <v>1087</v>
      </c>
      <c r="L94" s="71" t="s">
        <v>635</v>
      </c>
      <c r="M94" s="73" t="s">
        <v>140</v>
      </c>
      <c r="N94" s="73" t="s">
        <v>255</v>
      </c>
      <c r="O94" s="73" t="s">
        <v>108</v>
      </c>
      <c r="P94" s="71" t="s">
        <v>142</v>
      </c>
      <c r="Q94" s="74">
        <v>3000</v>
      </c>
      <c r="R94" s="74">
        <f t="shared" si="5"/>
        <v>3540</v>
      </c>
      <c r="S94" s="74">
        <v>3000</v>
      </c>
      <c r="T94" s="75">
        <v>0.18</v>
      </c>
      <c r="U94" s="74">
        <v>3000</v>
      </c>
      <c r="V94" s="74">
        <f t="shared" si="6"/>
        <v>3540</v>
      </c>
      <c r="W94" s="73" t="s">
        <v>289</v>
      </c>
      <c r="X94" s="73" t="s">
        <v>133</v>
      </c>
      <c r="Y94" s="73" t="s">
        <v>133</v>
      </c>
      <c r="Z94" s="73" t="s">
        <v>290</v>
      </c>
      <c r="AA94" s="76">
        <v>42323</v>
      </c>
      <c r="AB94" s="76">
        <v>42353</v>
      </c>
      <c r="AC94" s="77"/>
      <c r="AD94" s="77"/>
      <c r="AE94" s="72" t="s">
        <v>1088</v>
      </c>
      <c r="AF94" s="73" t="s">
        <v>1057</v>
      </c>
      <c r="AG94" s="71">
        <v>796</v>
      </c>
      <c r="AH94" s="71" t="s">
        <v>231</v>
      </c>
      <c r="AI94" s="77">
        <v>1</v>
      </c>
      <c r="AJ94" s="77">
        <v>45</v>
      </c>
      <c r="AK94" s="71" t="s">
        <v>148</v>
      </c>
      <c r="AL94" s="76">
        <v>42370</v>
      </c>
      <c r="AM94" s="76">
        <v>42370</v>
      </c>
      <c r="AN94" s="76">
        <v>42735</v>
      </c>
      <c r="AO94" s="77">
        <v>2016</v>
      </c>
      <c r="AP94" s="71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4"/>
      <c r="BB94" s="77"/>
      <c r="BC94" s="71" t="s">
        <v>1070</v>
      </c>
      <c r="BD94" s="71" t="s">
        <v>988</v>
      </c>
      <c r="BE94" s="71" t="s">
        <v>1085</v>
      </c>
      <c r="BF94" s="71">
        <v>5020000</v>
      </c>
    </row>
    <row r="95" spans="1:58" s="78" customFormat="1" ht="68.25" customHeight="1">
      <c r="A95" s="71">
        <v>3</v>
      </c>
      <c r="B95" s="71" t="s">
        <v>2370</v>
      </c>
      <c r="C95" s="71" t="s">
        <v>133</v>
      </c>
      <c r="D95" s="71" t="s">
        <v>1083</v>
      </c>
      <c r="E95" s="71" t="s">
        <v>1084</v>
      </c>
      <c r="F95" s="90" t="s">
        <v>1085</v>
      </c>
      <c r="G95" s="91" t="s">
        <v>2726</v>
      </c>
      <c r="H95" s="71" t="s">
        <v>149</v>
      </c>
      <c r="I95" s="71">
        <v>38658</v>
      </c>
      <c r="J95" s="72" t="s">
        <v>1089</v>
      </c>
      <c r="K95" s="71" t="s">
        <v>1087</v>
      </c>
      <c r="L95" s="71" t="s">
        <v>635</v>
      </c>
      <c r="M95" s="73" t="s">
        <v>140</v>
      </c>
      <c r="N95" s="73" t="s">
        <v>255</v>
      </c>
      <c r="O95" s="73" t="s">
        <v>108</v>
      </c>
      <c r="P95" s="71" t="s">
        <v>142</v>
      </c>
      <c r="Q95" s="74">
        <v>1050</v>
      </c>
      <c r="R95" s="74">
        <f t="shared" si="5"/>
        <v>1239</v>
      </c>
      <c r="S95" s="74">
        <v>1050</v>
      </c>
      <c r="T95" s="75">
        <v>0.18</v>
      </c>
      <c r="U95" s="74">
        <v>1050</v>
      </c>
      <c r="V95" s="74">
        <f t="shared" si="6"/>
        <v>1239</v>
      </c>
      <c r="W95" s="73" t="s">
        <v>289</v>
      </c>
      <c r="X95" s="73" t="s">
        <v>133</v>
      </c>
      <c r="Y95" s="73" t="s">
        <v>133</v>
      </c>
      <c r="Z95" s="73" t="s">
        <v>290</v>
      </c>
      <c r="AA95" s="76">
        <v>42323</v>
      </c>
      <c r="AB95" s="76">
        <v>42353</v>
      </c>
      <c r="AC95" s="77"/>
      <c r="AD95" s="77"/>
      <c r="AE95" s="72" t="s">
        <v>1088</v>
      </c>
      <c r="AF95" s="73" t="s">
        <v>1057</v>
      </c>
      <c r="AG95" s="71">
        <v>796</v>
      </c>
      <c r="AH95" s="71" t="s">
        <v>231</v>
      </c>
      <c r="AI95" s="77">
        <v>1</v>
      </c>
      <c r="AJ95" s="77">
        <v>45</v>
      </c>
      <c r="AK95" s="71" t="s">
        <v>148</v>
      </c>
      <c r="AL95" s="76">
        <v>42370</v>
      </c>
      <c r="AM95" s="76">
        <v>42370</v>
      </c>
      <c r="AN95" s="76">
        <v>42735</v>
      </c>
      <c r="AO95" s="77">
        <v>2016</v>
      </c>
      <c r="AP95" s="71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4"/>
      <c r="BB95" s="77"/>
      <c r="BC95" s="71" t="s">
        <v>1070</v>
      </c>
      <c r="BD95" s="71" t="s">
        <v>988</v>
      </c>
      <c r="BE95" s="71" t="s">
        <v>1085</v>
      </c>
      <c r="BF95" s="71">
        <v>5020000</v>
      </c>
    </row>
    <row r="96" spans="1:58" s="78" customFormat="1" ht="68.25" customHeight="1">
      <c r="A96" s="71">
        <v>3</v>
      </c>
      <c r="B96" s="71" t="s">
        <v>2371</v>
      </c>
      <c r="C96" s="71" t="s">
        <v>133</v>
      </c>
      <c r="D96" s="71" t="s">
        <v>1083</v>
      </c>
      <c r="E96" s="71" t="s">
        <v>1084</v>
      </c>
      <c r="F96" s="90" t="s">
        <v>1085</v>
      </c>
      <c r="G96" s="91" t="s">
        <v>2726</v>
      </c>
      <c r="H96" s="71" t="s">
        <v>149</v>
      </c>
      <c r="I96" s="71">
        <v>38659</v>
      </c>
      <c r="J96" s="72" t="s">
        <v>1090</v>
      </c>
      <c r="K96" s="71" t="s">
        <v>1091</v>
      </c>
      <c r="L96" s="71" t="s">
        <v>635</v>
      </c>
      <c r="M96" s="73" t="s">
        <v>140</v>
      </c>
      <c r="N96" s="73" t="s">
        <v>255</v>
      </c>
      <c r="O96" s="73" t="s">
        <v>108</v>
      </c>
      <c r="P96" s="71" t="s">
        <v>142</v>
      </c>
      <c r="Q96" s="74">
        <v>953</v>
      </c>
      <c r="R96" s="74">
        <f t="shared" si="5"/>
        <v>1124.54</v>
      </c>
      <c r="S96" s="74">
        <v>953</v>
      </c>
      <c r="T96" s="75">
        <v>0.18</v>
      </c>
      <c r="U96" s="74">
        <v>953</v>
      </c>
      <c r="V96" s="74">
        <f t="shared" si="6"/>
        <v>1124.54</v>
      </c>
      <c r="W96" s="73" t="s">
        <v>289</v>
      </c>
      <c r="X96" s="73" t="s">
        <v>133</v>
      </c>
      <c r="Y96" s="73" t="s">
        <v>133</v>
      </c>
      <c r="Z96" s="73" t="s">
        <v>290</v>
      </c>
      <c r="AA96" s="76">
        <v>42323</v>
      </c>
      <c r="AB96" s="76">
        <v>42353</v>
      </c>
      <c r="AC96" s="77"/>
      <c r="AD96" s="77"/>
      <c r="AE96" s="72" t="s">
        <v>1088</v>
      </c>
      <c r="AF96" s="73" t="s">
        <v>1057</v>
      </c>
      <c r="AG96" s="71">
        <v>796</v>
      </c>
      <c r="AH96" s="71" t="s">
        <v>231</v>
      </c>
      <c r="AI96" s="77">
        <v>1</v>
      </c>
      <c r="AJ96" s="77">
        <v>45</v>
      </c>
      <c r="AK96" s="71" t="s">
        <v>148</v>
      </c>
      <c r="AL96" s="76">
        <v>42370</v>
      </c>
      <c r="AM96" s="76">
        <v>42370</v>
      </c>
      <c r="AN96" s="76">
        <v>42735</v>
      </c>
      <c r="AO96" s="77">
        <v>2016</v>
      </c>
      <c r="AP96" s="71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4"/>
      <c r="BB96" s="77"/>
      <c r="BC96" s="71" t="s">
        <v>1070</v>
      </c>
      <c r="BD96" s="71" t="s">
        <v>988</v>
      </c>
      <c r="BE96" s="71" t="s">
        <v>1085</v>
      </c>
      <c r="BF96" s="71">
        <v>5020000</v>
      </c>
    </row>
    <row r="97" spans="1:58" s="89" customFormat="1" ht="68.25" customHeight="1">
      <c r="A97" s="82">
        <v>8</v>
      </c>
      <c r="B97" s="82" t="s">
        <v>1097</v>
      </c>
      <c r="C97" s="82" t="s">
        <v>133</v>
      </c>
      <c r="D97" s="82" t="s">
        <v>1094</v>
      </c>
      <c r="E97" s="82" t="s">
        <v>2625</v>
      </c>
      <c r="F97" s="92" t="s">
        <v>344</v>
      </c>
      <c r="G97" s="91" t="s">
        <v>2769</v>
      </c>
      <c r="H97" s="82" t="s">
        <v>149</v>
      </c>
      <c r="I97" s="82">
        <v>38656</v>
      </c>
      <c r="J97" s="83" t="s">
        <v>1098</v>
      </c>
      <c r="K97" s="82" t="s">
        <v>1099</v>
      </c>
      <c r="L97" s="82" t="s">
        <v>288</v>
      </c>
      <c r="M97" s="84" t="s">
        <v>140</v>
      </c>
      <c r="N97" s="84" t="s">
        <v>1096</v>
      </c>
      <c r="O97" s="84" t="s">
        <v>99</v>
      </c>
      <c r="P97" s="82" t="s">
        <v>142</v>
      </c>
      <c r="Q97" s="85">
        <v>3032.04</v>
      </c>
      <c r="R97" s="85">
        <f t="shared" si="5"/>
        <v>3577.8071999999997</v>
      </c>
      <c r="S97" s="85" t="s">
        <v>1999</v>
      </c>
      <c r="T97" s="86">
        <v>0.18</v>
      </c>
      <c r="U97" s="85">
        <v>3032.04</v>
      </c>
      <c r="V97" s="85">
        <f t="shared" si="6"/>
        <v>3577.8071999999997</v>
      </c>
      <c r="W97" s="84" t="s">
        <v>289</v>
      </c>
      <c r="X97" s="84" t="s">
        <v>133</v>
      </c>
      <c r="Y97" s="84" t="s">
        <v>133</v>
      </c>
      <c r="Z97" s="84" t="s">
        <v>290</v>
      </c>
      <c r="AA97" s="87">
        <v>42323</v>
      </c>
      <c r="AB97" s="87">
        <v>42353</v>
      </c>
      <c r="AC97" s="88"/>
      <c r="AD97" s="88"/>
      <c r="AE97" s="83" t="s">
        <v>1100</v>
      </c>
      <c r="AF97" s="84" t="s">
        <v>1057</v>
      </c>
      <c r="AG97" s="82">
        <v>796</v>
      </c>
      <c r="AH97" s="82" t="s">
        <v>231</v>
      </c>
      <c r="AI97" s="88">
        <v>1</v>
      </c>
      <c r="AJ97" s="88">
        <v>45</v>
      </c>
      <c r="AK97" s="82" t="s">
        <v>148</v>
      </c>
      <c r="AL97" s="87">
        <v>42384</v>
      </c>
      <c r="AM97" s="87">
        <v>42461</v>
      </c>
      <c r="AN97" s="87">
        <v>42825</v>
      </c>
      <c r="AO97" s="88" t="s">
        <v>292</v>
      </c>
      <c r="AP97" s="82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5"/>
      <c r="BB97" s="88"/>
      <c r="BC97" s="82"/>
      <c r="BD97" s="82" t="s">
        <v>988</v>
      </c>
      <c r="BE97" s="82" t="s">
        <v>344</v>
      </c>
      <c r="BF97" s="82">
        <v>3020060</v>
      </c>
    </row>
    <row r="98" spans="1:58" s="70" customFormat="1" ht="68.25" customHeight="1">
      <c r="A98" s="25">
        <v>3</v>
      </c>
      <c r="B98" s="25" t="s">
        <v>2718</v>
      </c>
      <c r="C98" s="25" t="s">
        <v>2718</v>
      </c>
      <c r="D98" s="25" t="s">
        <v>243</v>
      </c>
      <c r="E98" s="25" t="s">
        <v>2625</v>
      </c>
      <c r="F98" s="93" t="s">
        <v>344</v>
      </c>
      <c r="G98" s="91" t="s">
        <v>2769</v>
      </c>
      <c r="H98" s="25" t="s">
        <v>149</v>
      </c>
      <c r="I98" s="25" t="s">
        <v>2718</v>
      </c>
      <c r="J98" s="26" t="s">
        <v>1098</v>
      </c>
      <c r="K98" s="25" t="s">
        <v>1099</v>
      </c>
      <c r="L98" s="25" t="s">
        <v>288</v>
      </c>
      <c r="M98" s="27" t="s">
        <v>140</v>
      </c>
      <c r="N98" s="27" t="s">
        <v>1096</v>
      </c>
      <c r="O98" s="27" t="s">
        <v>99</v>
      </c>
      <c r="P98" s="25" t="s">
        <v>142</v>
      </c>
      <c r="Q98" s="28" t="s">
        <v>1127</v>
      </c>
      <c r="R98" s="28" t="s">
        <v>1127</v>
      </c>
      <c r="S98" s="28">
        <v>550</v>
      </c>
      <c r="T98" s="34">
        <v>0.18</v>
      </c>
      <c r="U98" s="28" t="s">
        <v>1127</v>
      </c>
      <c r="V98" s="28" t="s">
        <v>1127</v>
      </c>
      <c r="W98" s="27" t="s">
        <v>289</v>
      </c>
      <c r="X98" s="27" t="s">
        <v>133</v>
      </c>
      <c r="Y98" s="27" t="s">
        <v>133</v>
      </c>
      <c r="Z98" s="27" t="s">
        <v>144</v>
      </c>
      <c r="AA98" s="29">
        <v>42323</v>
      </c>
      <c r="AB98" s="29">
        <v>42353</v>
      </c>
      <c r="AC98" s="30"/>
      <c r="AD98" s="30"/>
      <c r="AE98" s="26" t="s">
        <v>1100</v>
      </c>
      <c r="AF98" s="27" t="s">
        <v>1057</v>
      </c>
      <c r="AG98" s="25">
        <v>796</v>
      </c>
      <c r="AH98" s="25" t="s">
        <v>231</v>
      </c>
      <c r="AI98" s="30">
        <v>1</v>
      </c>
      <c r="AJ98" s="30">
        <v>45</v>
      </c>
      <c r="AK98" s="25" t="s">
        <v>148</v>
      </c>
      <c r="AL98" s="29">
        <v>42384</v>
      </c>
      <c r="AM98" s="29">
        <v>42461</v>
      </c>
      <c r="AN98" s="29">
        <v>42825</v>
      </c>
      <c r="AO98" s="30" t="s">
        <v>292</v>
      </c>
      <c r="AP98" s="25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28"/>
      <c r="BB98" s="30"/>
      <c r="BC98" s="25"/>
      <c r="BD98" s="25" t="s">
        <v>988</v>
      </c>
      <c r="BE98" s="25" t="s">
        <v>344</v>
      </c>
      <c r="BF98" s="25">
        <v>3020060</v>
      </c>
    </row>
    <row r="99" spans="1:58" s="70" customFormat="1" ht="68.25" customHeight="1">
      <c r="A99" s="25">
        <v>3</v>
      </c>
      <c r="B99" s="25" t="s">
        <v>2718</v>
      </c>
      <c r="C99" s="25" t="s">
        <v>2718</v>
      </c>
      <c r="D99" s="25" t="s">
        <v>243</v>
      </c>
      <c r="E99" s="25" t="s">
        <v>2625</v>
      </c>
      <c r="F99" s="93" t="s">
        <v>344</v>
      </c>
      <c r="G99" s="91" t="s">
        <v>2769</v>
      </c>
      <c r="H99" s="25" t="s">
        <v>149</v>
      </c>
      <c r="I99" s="25" t="s">
        <v>2718</v>
      </c>
      <c r="J99" s="26" t="s">
        <v>1098</v>
      </c>
      <c r="K99" s="25" t="s">
        <v>1099</v>
      </c>
      <c r="L99" s="25" t="s">
        <v>288</v>
      </c>
      <c r="M99" s="27" t="s">
        <v>140</v>
      </c>
      <c r="N99" s="27" t="s">
        <v>1096</v>
      </c>
      <c r="O99" s="27" t="s">
        <v>2719</v>
      </c>
      <c r="P99" s="25" t="s">
        <v>142</v>
      </c>
      <c r="Q99" s="28" t="s">
        <v>1127</v>
      </c>
      <c r="R99" s="28"/>
      <c r="S99" s="28">
        <v>2316.06</v>
      </c>
      <c r="T99" s="34">
        <v>0.18</v>
      </c>
      <c r="U99" s="28" t="s">
        <v>1127</v>
      </c>
      <c r="V99" s="28"/>
      <c r="W99" s="27" t="s">
        <v>289</v>
      </c>
      <c r="X99" s="27" t="s">
        <v>133</v>
      </c>
      <c r="Y99" s="27" t="s">
        <v>133</v>
      </c>
      <c r="Z99" s="27" t="s">
        <v>144</v>
      </c>
      <c r="AA99" s="29">
        <v>42323</v>
      </c>
      <c r="AB99" s="29">
        <v>42353</v>
      </c>
      <c r="AC99" s="30"/>
      <c r="AD99" s="30"/>
      <c r="AE99" s="26" t="s">
        <v>1100</v>
      </c>
      <c r="AF99" s="27" t="s">
        <v>1057</v>
      </c>
      <c r="AG99" s="25">
        <v>796</v>
      </c>
      <c r="AH99" s="25" t="s">
        <v>231</v>
      </c>
      <c r="AI99" s="30">
        <v>1</v>
      </c>
      <c r="AJ99" s="30">
        <v>45</v>
      </c>
      <c r="AK99" s="25" t="s">
        <v>148</v>
      </c>
      <c r="AL99" s="29">
        <v>42384</v>
      </c>
      <c r="AM99" s="29">
        <v>42461</v>
      </c>
      <c r="AN99" s="29">
        <v>42825</v>
      </c>
      <c r="AO99" s="30" t="s">
        <v>292</v>
      </c>
      <c r="AP99" s="25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28"/>
      <c r="BB99" s="30"/>
      <c r="BC99" s="25"/>
      <c r="BD99" s="25" t="s">
        <v>988</v>
      </c>
      <c r="BE99" s="25" t="s">
        <v>344</v>
      </c>
      <c r="BF99" s="25">
        <v>3020060</v>
      </c>
    </row>
    <row r="100" spans="1:58" s="78" customFormat="1" ht="68.25" customHeight="1">
      <c r="A100" s="71">
        <v>8</v>
      </c>
      <c r="B100" s="71" t="s">
        <v>2372</v>
      </c>
      <c r="C100" s="71" t="s">
        <v>133</v>
      </c>
      <c r="D100" s="71" t="s">
        <v>1092</v>
      </c>
      <c r="E100" s="71" t="s">
        <v>406</v>
      </c>
      <c r="F100" s="90" t="s">
        <v>1101</v>
      </c>
      <c r="G100" s="91" t="s">
        <v>2770</v>
      </c>
      <c r="H100" s="71" t="s">
        <v>149</v>
      </c>
      <c r="I100" s="71">
        <v>38662</v>
      </c>
      <c r="J100" s="72" t="s">
        <v>1102</v>
      </c>
      <c r="K100" s="71" t="s">
        <v>85</v>
      </c>
      <c r="L100" s="71" t="s">
        <v>288</v>
      </c>
      <c r="M100" s="73" t="s">
        <v>140</v>
      </c>
      <c r="N100" s="73" t="s">
        <v>1103</v>
      </c>
      <c r="O100" s="73" t="s">
        <v>85</v>
      </c>
      <c r="P100" s="71" t="s">
        <v>142</v>
      </c>
      <c r="Q100" s="74">
        <v>4800</v>
      </c>
      <c r="R100" s="74">
        <f t="shared" si="5"/>
        <v>5664</v>
      </c>
      <c r="S100" s="74">
        <v>2592</v>
      </c>
      <c r="T100" s="75">
        <v>0.18</v>
      </c>
      <c r="U100" s="74">
        <v>4800</v>
      </c>
      <c r="V100" s="74">
        <f t="shared" si="6"/>
        <v>5664</v>
      </c>
      <c r="W100" s="73" t="s">
        <v>289</v>
      </c>
      <c r="X100" s="73" t="s">
        <v>133</v>
      </c>
      <c r="Y100" s="73" t="s">
        <v>133</v>
      </c>
      <c r="Z100" s="73" t="s">
        <v>290</v>
      </c>
      <c r="AA100" s="76">
        <v>42441</v>
      </c>
      <c r="AB100" s="76">
        <v>42491</v>
      </c>
      <c r="AC100" s="77"/>
      <c r="AD100" s="77"/>
      <c r="AE100" s="72" t="s">
        <v>1104</v>
      </c>
      <c r="AF100" s="73" t="s">
        <v>1057</v>
      </c>
      <c r="AG100" s="71">
        <v>796</v>
      </c>
      <c r="AH100" s="71" t="s">
        <v>231</v>
      </c>
      <c r="AI100" s="77">
        <v>1</v>
      </c>
      <c r="AJ100" s="77">
        <v>45</v>
      </c>
      <c r="AK100" s="71" t="s">
        <v>148</v>
      </c>
      <c r="AL100" s="76">
        <v>42522</v>
      </c>
      <c r="AM100" s="76">
        <v>42545</v>
      </c>
      <c r="AN100" s="76">
        <v>42909</v>
      </c>
      <c r="AO100" s="77" t="s">
        <v>292</v>
      </c>
      <c r="AP100" s="71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4"/>
      <c r="BB100" s="77"/>
      <c r="BC100" s="71" t="s">
        <v>1070</v>
      </c>
      <c r="BD100" s="71" t="s">
        <v>988</v>
      </c>
      <c r="BE100" s="71" t="s">
        <v>1101</v>
      </c>
      <c r="BF100" s="71">
        <v>6020000</v>
      </c>
    </row>
    <row r="101" spans="1:58" s="89" customFormat="1" ht="68.25" customHeight="1">
      <c r="A101" s="82">
        <v>8</v>
      </c>
      <c r="B101" s="82" t="s">
        <v>1105</v>
      </c>
      <c r="C101" s="82" t="s">
        <v>133</v>
      </c>
      <c r="D101" s="82" t="s">
        <v>1092</v>
      </c>
      <c r="E101" s="82" t="s">
        <v>406</v>
      </c>
      <c r="F101" s="92" t="s">
        <v>1106</v>
      </c>
      <c r="G101" s="91" t="s">
        <v>2743</v>
      </c>
      <c r="H101" s="82" t="s">
        <v>149</v>
      </c>
      <c r="I101" s="82">
        <v>38661</v>
      </c>
      <c r="J101" s="83" t="s">
        <v>1107</v>
      </c>
      <c r="K101" s="82" t="s">
        <v>1108</v>
      </c>
      <c r="L101" s="82" t="s">
        <v>288</v>
      </c>
      <c r="M101" s="84" t="s">
        <v>140</v>
      </c>
      <c r="N101" s="84" t="s">
        <v>1109</v>
      </c>
      <c r="O101" s="84" t="s">
        <v>1999</v>
      </c>
      <c r="P101" s="82" t="s">
        <v>142</v>
      </c>
      <c r="Q101" s="85">
        <v>14141.41</v>
      </c>
      <c r="R101" s="85">
        <f t="shared" si="5"/>
        <v>16686.863799999999</v>
      </c>
      <c r="S101" s="85" t="s">
        <v>1999</v>
      </c>
      <c r="T101" s="86">
        <v>0.18</v>
      </c>
      <c r="U101" s="85">
        <v>14141.41</v>
      </c>
      <c r="V101" s="85">
        <f t="shared" si="6"/>
        <v>16686.863799999999</v>
      </c>
      <c r="W101" s="84" t="s">
        <v>143</v>
      </c>
      <c r="X101" s="84" t="s">
        <v>133</v>
      </c>
      <c r="Y101" s="84" t="s">
        <v>133</v>
      </c>
      <c r="Z101" s="84" t="s">
        <v>290</v>
      </c>
      <c r="AA101" s="87">
        <v>42594</v>
      </c>
      <c r="AB101" s="87">
        <v>42644</v>
      </c>
      <c r="AC101" s="88"/>
      <c r="AD101" s="88"/>
      <c r="AE101" s="83" t="s">
        <v>1110</v>
      </c>
      <c r="AF101" s="84" t="s">
        <v>1057</v>
      </c>
      <c r="AG101" s="82">
        <v>796</v>
      </c>
      <c r="AH101" s="82" t="s">
        <v>231</v>
      </c>
      <c r="AI101" s="88">
        <v>1</v>
      </c>
      <c r="AJ101" s="88">
        <v>45</v>
      </c>
      <c r="AK101" s="82" t="s">
        <v>148</v>
      </c>
      <c r="AL101" s="87">
        <v>42663</v>
      </c>
      <c r="AM101" s="87">
        <v>42705</v>
      </c>
      <c r="AN101" s="87">
        <v>43069</v>
      </c>
      <c r="AO101" s="88" t="s">
        <v>292</v>
      </c>
      <c r="AP101" s="82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5"/>
      <c r="BB101" s="88"/>
      <c r="BC101" s="82"/>
      <c r="BD101" s="82" t="s">
        <v>988</v>
      </c>
      <c r="BE101" s="82" t="s">
        <v>1106</v>
      </c>
      <c r="BF101" s="82">
        <v>7493000</v>
      </c>
    </row>
    <row r="102" spans="1:58" s="70" customFormat="1" ht="68.25" customHeight="1">
      <c r="A102" s="25">
        <v>8</v>
      </c>
      <c r="B102" s="25" t="s">
        <v>1111</v>
      </c>
      <c r="C102" s="25" t="s">
        <v>1111</v>
      </c>
      <c r="D102" s="25" t="s">
        <v>1092</v>
      </c>
      <c r="E102" s="25" t="s">
        <v>406</v>
      </c>
      <c r="F102" s="93" t="s">
        <v>1106</v>
      </c>
      <c r="G102" s="91" t="s">
        <v>2743</v>
      </c>
      <c r="H102" s="25" t="s">
        <v>149</v>
      </c>
      <c r="I102" s="25">
        <v>38661</v>
      </c>
      <c r="J102" s="26" t="s">
        <v>1107</v>
      </c>
      <c r="K102" s="25" t="s">
        <v>1112</v>
      </c>
      <c r="L102" s="25" t="s">
        <v>288</v>
      </c>
      <c r="M102" s="27" t="s">
        <v>140</v>
      </c>
      <c r="N102" s="27" t="s">
        <v>1093</v>
      </c>
      <c r="O102" s="27" t="s">
        <v>81</v>
      </c>
      <c r="P102" s="25" t="s">
        <v>142</v>
      </c>
      <c r="Q102" s="28">
        <v>8115.5929999999998</v>
      </c>
      <c r="R102" s="28">
        <f t="shared" si="5"/>
        <v>9576.3997399999989</v>
      </c>
      <c r="S102" s="28">
        <v>790.29</v>
      </c>
      <c r="T102" s="34">
        <v>0.18</v>
      </c>
      <c r="U102" s="28">
        <v>8115.5929999999998</v>
      </c>
      <c r="V102" s="28">
        <f t="shared" si="6"/>
        <v>9576.3997399999989</v>
      </c>
      <c r="W102" s="27" t="s">
        <v>143</v>
      </c>
      <c r="X102" s="27" t="s">
        <v>133</v>
      </c>
      <c r="Y102" s="27" t="s">
        <v>133</v>
      </c>
      <c r="Z102" s="27" t="s">
        <v>290</v>
      </c>
      <c r="AA102" s="29">
        <v>42594</v>
      </c>
      <c r="AB102" s="29">
        <v>42644</v>
      </c>
      <c r="AC102" s="30"/>
      <c r="AD102" s="30"/>
      <c r="AE102" s="26" t="s">
        <v>1110</v>
      </c>
      <c r="AF102" s="27" t="s">
        <v>1057</v>
      </c>
      <c r="AG102" s="25">
        <v>796</v>
      </c>
      <c r="AH102" s="25" t="s">
        <v>231</v>
      </c>
      <c r="AI102" s="30">
        <v>1</v>
      </c>
      <c r="AJ102" s="30">
        <v>45</v>
      </c>
      <c r="AK102" s="25" t="s">
        <v>148</v>
      </c>
      <c r="AL102" s="29">
        <v>42663</v>
      </c>
      <c r="AM102" s="29">
        <v>42705</v>
      </c>
      <c r="AN102" s="29">
        <v>43069</v>
      </c>
      <c r="AO102" s="30" t="s">
        <v>292</v>
      </c>
      <c r="AP102" s="25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28"/>
      <c r="BB102" s="30"/>
      <c r="BC102" s="25"/>
      <c r="BD102" s="25" t="s">
        <v>988</v>
      </c>
      <c r="BE102" s="25" t="s">
        <v>1106</v>
      </c>
      <c r="BF102" s="25">
        <v>7493000</v>
      </c>
    </row>
    <row r="103" spans="1:58" s="70" customFormat="1" ht="68.25" customHeight="1">
      <c r="A103" s="25">
        <v>8</v>
      </c>
      <c r="B103" s="25" t="s">
        <v>1113</v>
      </c>
      <c r="C103" s="25" t="s">
        <v>1111</v>
      </c>
      <c r="D103" s="25" t="s">
        <v>1092</v>
      </c>
      <c r="E103" s="25" t="s">
        <v>406</v>
      </c>
      <c r="F103" s="93" t="s">
        <v>1106</v>
      </c>
      <c r="G103" s="91" t="s">
        <v>2743</v>
      </c>
      <c r="H103" s="25" t="s">
        <v>149</v>
      </c>
      <c r="I103" s="25">
        <v>38661</v>
      </c>
      <c r="J103" s="26" t="s">
        <v>1107</v>
      </c>
      <c r="K103" s="25" t="s">
        <v>1108</v>
      </c>
      <c r="L103" s="25" t="s">
        <v>288</v>
      </c>
      <c r="M103" s="27" t="s">
        <v>140</v>
      </c>
      <c r="N103" s="27" t="s">
        <v>1093</v>
      </c>
      <c r="O103" s="27" t="s">
        <v>80</v>
      </c>
      <c r="P103" s="25" t="s">
        <v>142</v>
      </c>
      <c r="Q103" s="28">
        <v>6025.8159999999998</v>
      </c>
      <c r="R103" s="28">
        <f t="shared" si="5"/>
        <v>7110.4628799999991</v>
      </c>
      <c r="S103" s="28">
        <v>364.09899999999999</v>
      </c>
      <c r="T103" s="34">
        <v>0.18</v>
      </c>
      <c r="U103" s="28">
        <v>6025.8159999999998</v>
      </c>
      <c r="V103" s="28">
        <f t="shared" si="6"/>
        <v>7110.4628799999991</v>
      </c>
      <c r="W103" s="27" t="s">
        <v>143</v>
      </c>
      <c r="X103" s="27" t="s">
        <v>133</v>
      </c>
      <c r="Y103" s="27" t="s">
        <v>133</v>
      </c>
      <c r="Z103" s="27" t="s">
        <v>290</v>
      </c>
      <c r="AA103" s="29">
        <v>42594</v>
      </c>
      <c r="AB103" s="29">
        <v>42644</v>
      </c>
      <c r="AC103" s="30"/>
      <c r="AD103" s="30"/>
      <c r="AE103" s="26" t="s">
        <v>1110</v>
      </c>
      <c r="AF103" s="27" t="s">
        <v>1057</v>
      </c>
      <c r="AG103" s="25">
        <v>796</v>
      </c>
      <c r="AH103" s="25" t="s">
        <v>231</v>
      </c>
      <c r="AI103" s="30">
        <v>1</v>
      </c>
      <c r="AJ103" s="30">
        <v>45</v>
      </c>
      <c r="AK103" s="25" t="s">
        <v>148</v>
      </c>
      <c r="AL103" s="29">
        <v>42663</v>
      </c>
      <c r="AM103" s="29">
        <v>42705</v>
      </c>
      <c r="AN103" s="29">
        <v>43069</v>
      </c>
      <c r="AO103" s="30" t="s">
        <v>292</v>
      </c>
      <c r="AP103" s="25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28"/>
      <c r="BB103" s="30"/>
      <c r="BC103" s="25"/>
      <c r="BD103" s="25" t="s">
        <v>988</v>
      </c>
      <c r="BE103" s="25" t="s">
        <v>1106</v>
      </c>
      <c r="BF103" s="25">
        <v>7493000</v>
      </c>
    </row>
    <row r="104" spans="1:58" s="89" customFormat="1" ht="68.25" customHeight="1">
      <c r="A104" s="82">
        <v>8</v>
      </c>
      <c r="B104" s="82" t="s">
        <v>1114</v>
      </c>
      <c r="C104" s="82" t="s">
        <v>133</v>
      </c>
      <c r="D104" s="82" t="s">
        <v>1092</v>
      </c>
      <c r="E104" s="82" t="s">
        <v>406</v>
      </c>
      <c r="F104" s="92" t="s">
        <v>1106</v>
      </c>
      <c r="G104" s="91" t="s">
        <v>2743</v>
      </c>
      <c r="H104" s="82" t="s">
        <v>149</v>
      </c>
      <c r="I104" s="82">
        <v>38660</v>
      </c>
      <c r="J104" s="83" t="s">
        <v>1115</v>
      </c>
      <c r="K104" s="82" t="s">
        <v>1108</v>
      </c>
      <c r="L104" s="82" t="s">
        <v>288</v>
      </c>
      <c r="M104" s="84" t="s">
        <v>140</v>
      </c>
      <c r="N104" s="84" t="s">
        <v>1109</v>
      </c>
      <c r="O104" s="84" t="s">
        <v>1999</v>
      </c>
      <c r="P104" s="82" t="s">
        <v>142</v>
      </c>
      <c r="Q104" s="85">
        <v>15162.05</v>
      </c>
      <c r="R104" s="85">
        <f t="shared" si="5"/>
        <v>17891.218999999997</v>
      </c>
      <c r="S104" s="85" t="s">
        <v>1999</v>
      </c>
      <c r="T104" s="86">
        <v>0.18</v>
      </c>
      <c r="U104" s="85">
        <v>15162.05</v>
      </c>
      <c r="V104" s="85">
        <f t="shared" si="6"/>
        <v>17891.218999999997</v>
      </c>
      <c r="W104" s="84" t="s">
        <v>143</v>
      </c>
      <c r="X104" s="84" t="s">
        <v>133</v>
      </c>
      <c r="Y104" s="84" t="s">
        <v>133</v>
      </c>
      <c r="Z104" s="84" t="s">
        <v>290</v>
      </c>
      <c r="AA104" s="87">
        <v>42594</v>
      </c>
      <c r="AB104" s="87">
        <v>42644</v>
      </c>
      <c r="AC104" s="88"/>
      <c r="AD104" s="88"/>
      <c r="AE104" s="83" t="s">
        <v>1110</v>
      </c>
      <c r="AF104" s="84" t="s">
        <v>1057</v>
      </c>
      <c r="AG104" s="82">
        <v>796</v>
      </c>
      <c r="AH104" s="82" t="s">
        <v>231</v>
      </c>
      <c r="AI104" s="88">
        <v>1</v>
      </c>
      <c r="AJ104" s="88">
        <v>45</v>
      </c>
      <c r="AK104" s="82" t="s">
        <v>148</v>
      </c>
      <c r="AL104" s="87">
        <v>42663</v>
      </c>
      <c r="AM104" s="87">
        <v>42705</v>
      </c>
      <c r="AN104" s="87">
        <v>43069</v>
      </c>
      <c r="AO104" s="88" t="s">
        <v>292</v>
      </c>
      <c r="AP104" s="82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5"/>
      <c r="BB104" s="88"/>
      <c r="BC104" s="82"/>
      <c r="BD104" s="82" t="s">
        <v>988</v>
      </c>
      <c r="BE104" s="82" t="s">
        <v>1106</v>
      </c>
      <c r="BF104" s="82">
        <v>7493000</v>
      </c>
    </row>
    <row r="105" spans="1:58" s="70" customFormat="1" ht="68.25" customHeight="1">
      <c r="A105" s="25">
        <v>8</v>
      </c>
      <c r="B105" s="25" t="s">
        <v>1116</v>
      </c>
      <c r="C105" s="25" t="s">
        <v>1116</v>
      </c>
      <c r="D105" s="25" t="s">
        <v>1092</v>
      </c>
      <c r="E105" s="25" t="s">
        <v>406</v>
      </c>
      <c r="F105" s="93" t="s">
        <v>1106</v>
      </c>
      <c r="G105" s="91" t="s">
        <v>2743</v>
      </c>
      <c r="H105" s="25" t="s">
        <v>149</v>
      </c>
      <c r="I105" s="25">
        <v>38660</v>
      </c>
      <c r="J105" s="26" t="s">
        <v>1115</v>
      </c>
      <c r="K105" s="25" t="s">
        <v>1112</v>
      </c>
      <c r="L105" s="25" t="s">
        <v>288</v>
      </c>
      <c r="M105" s="27" t="s">
        <v>140</v>
      </c>
      <c r="N105" s="27" t="s">
        <v>1093</v>
      </c>
      <c r="O105" s="27" t="s">
        <v>81</v>
      </c>
      <c r="P105" s="25" t="s">
        <v>142</v>
      </c>
      <c r="Q105" s="28">
        <v>9394.0185299999994</v>
      </c>
      <c r="R105" s="28">
        <f t="shared" si="5"/>
        <v>11084.941865399998</v>
      </c>
      <c r="S105" s="28">
        <v>784.32</v>
      </c>
      <c r="T105" s="34">
        <v>0.18</v>
      </c>
      <c r="U105" s="28">
        <v>9394.0185299999994</v>
      </c>
      <c r="V105" s="28">
        <f t="shared" si="6"/>
        <v>11084.941865399998</v>
      </c>
      <c r="W105" s="27" t="s">
        <v>143</v>
      </c>
      <c r="X105" s="27" t="s">
        <v>133</v>
      </c>
      <c r="Y105" s="27" t="s">
        <v>133</v>
      </c>
      <c r="Z105" s="27" t="s">
        <v>290</v>
      </c>
      <c r="AA105" s="29">
        <v>42594</v>
      </c>
      <c r="AB105" s="29">
        <v>42644</v>
      </c>
      <c r="AC105" s="30"/>
      <c r="AD105" s="30"/>
      <c r="AE105" s="26" t="s">
        <v>1110</v>
      </c>
      <c r="AF105" s="27" t="s">
        <v>1057</v>
      </c>
      <c r="AG105" s="25">
        <v>796</v>
      </c>
      <c r="AH105" s="25" t="s">
        <v>231</v>
      </c>
      <c r="AI105" s="30">
        <v>1</v>
      </c>
      <c r="AJ105" s="30">
        <v>45</v>
      </c>
      <c r="AK105" s="25" t="s">
        <v>148</v>
      </c>
      <c r="AL105" s="29">
        <v>42663</v>
      </c>
      <c r="AM105" s="29">
        <v>42705</v>
      </c>
      <c r="AN105" s="29">
        <v>43069</v>
      </c>
      <c r="AO105" s="30" t="s">
        <v>292</v>
      </c>
      <c r="AP105" s="25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28"/>
      <c r="BB105" s="30"/>
      <c r="BC105" s="25"/>
      <c r="BD105" s="25" t="s">
        <v>988</v>
      </c>
      <c r="BE105" s="25" t="s">
        <v>1106</v>
      </c>
      <c r="BF105" s="25">
        <v>7493000</v>
      </c>
    </row>
    <row r="106" spans="1:58" s="70" customFormat="1" ht="68.25" customHeight="1">
      <c r="A106" s="25">
        <v>8</v>
      </c>
      <c r="B106" s="25" t="s">
        <v>1116</v>
      </c>
      <c r="C106" s="25" t="s">
        <v>1116</v>
      </c>
      <c r="D106" s="25" t="s">
        <v>1092</v>
      </c>
      <c r="E106" s="25" t="s">
        <v>406</v>
      </c>
      <c r="F106" s="93" t="s">
        <v>1106</v>
      </c>
      <c r="G106" s="91" t="s">
        <v>2743</v>
      </c>
      <c r="H106" s="25" t="s">
        <v>149</v>
      </c>
      <c r="I106" s="25">
        <v>38660</v>
      </c>
      <c r="J106" s="26" t="s">
        <v>1115</v>
      </c>
      <c r="K106" s="25" t="s">
        <v>1108</v>
      </c>
      <c r="L106" s="25" t="s">
        <v>288</v>
      </c>
      <c r="M106" s="27" t="s">
        <v>140</v>
      </c>
      <c r="N106" s="27" t="s">
        <v>1093</v>
      </c>
      <c r="O106" s="27" t="s">
        <v>80</v>
      </c>
      <c r="P106" s="25" t="s">
        <v>142</v>
      </c>
      <c r="Q106" s="28">
        <v>5768.0320000000002</v>
      </c>
      <c r="R106" s="28">
        <f t="shared" si="5"/>
        <v>6806.2777599999999</v>
      </c>
      <c r="S106" s="28">
        <v>448.93900000000002</v>
      </c>
      <c r="T106" s="34">
        <v>0.18</v>
      </c>
      <c r="U106" s="28">
        <v>5768.0320000000002</v>
      </c>
      <c r="V106" s="28">
        <f t="shared" si="6"/>
        <v>6806.2777599999999</v>
      </c>
      <c r="W106" s="27" t="s">
        <v>143</v>
      </c>
      <c r="X106" s="27" t="s">
        <v>133</v>
      </c>
      <c r="Y106" s="27" t="s">
        <v>133</v>
      </c>
      <c r="Z106" s="27" t="s">
        <v>290</v>
      </c>
      <c r="AA106" s="29">
        <v>42594</v>
      </c>
      <c r="AB106" s="29">
        <v>42644</v>
      </c>
      <c r="AC106" s="30"/>
      <c r="AD106" s="30"/>
      <c r="AE106" s="26" t="s">
        <v>1110</v>
      </c>
      <c r="AF106" s="27" t="s">
        <v>1057</v>
      </c>
      <c r="AG106" s="25">
        <v>796</v>
      </c>
      <c r="AH106" s="25" t="s">
        <v>231</v>
      </c>
      <c r="AI106" s="30">
        <v>1</v>
      </c>
      <c r="AJ106" s="30">
        <v>45</v>
      </c>
      <c r="AK106" s="25" t="s">
        <v>148</v>
      </c>
      <c r="AL106" s="29">
        <v>42663</v>
      </c>
      <c r="AM106" s="29">
        <v>42705</v>
      </c>
      <c r="AN106" s="29">
        <v>43069</v>
      </c>
      <c r="AO106" s="30" t="s">
        <v>292</v>
      </c>
      <c r="AP106" s="25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28"/>
      <c r="BB106" s="30"/>
      <c r="BC106" s="25"/>
      <c r="BD106" s="25" t="s">
        <v>988</v>
      </c>
      <c r="BE106" s="25" t="s">
        <v>1106</v>
      </c>
      <c r="BF106" s="25">
        <v>7493000</v>
      </c>
    </row>
    <row r="107" spans="1:58" s="78" customFormat="1" ht="68.25" customHeight="1">
      <c r="A107" s="71">
        <v>3</v>
      </c>
      <c r="B107" s="71" t="s">
        <v>1119</v>
      </c>
      <c r="C107" s="71" t="s">
        <v>133</v>
      </c>
      <c r="D107" s="71" t="s">
        <v>1120</v>
      </c>
      <c r="E107" s="71" t="s">
        <v>1084</v>
      </c>
      <c r="F107" s="90" t="s">
        <v>338</v>
      </c>
      <c r="G107" s="91" t="s">
        <v>2771</v>
      </c>
      <c r="H107" s="71" t="s">
        <v>1121</v>
      </c>
      <c r="I107" s="71">
        <v>88986</v>
      </c>
      <c r="J107" s="72" t="s">
        <v>1122</v>
      </c>
      <c r="K107" s="71" t="s">
        <v>1123</v>
      </c>
      <c r="L107" s="71" t="s">
        <v>1124</v>
      </c>
      <c r="M107" s="73" t="s">
        <v>140</v>
      </c>
      <c r="N107" s="73">
        <v>2010102</v>
      </c>
      <c r="O107" s="73" t="s">
        <v>1125</v>
      </c>
      <c r="P107" s="71" t="s">
        <v>1126</v>
      </c>
      <c r="Q107" s="74">
        <v>1300</v>
      </c>
      <c r="R107" s="74">
        <f t="shared" si="5"/>
        <v>1534</v>
      </c>
      <c r="S107" s="74" t="s">
        <v>1127</v>
      </c>
      <c r="T107" s="75">
        <v>0.18</v>
      </c>
      <c r="U107" s="74">
        <v>1300</v>
      </c>
      <c r="V107" s="74">
        <f t="shared" si="6"/>
        <v>1534</v>
      </c>
      <c r="W107" s="73" t="s">
        <v>289</v>
      </c>
      <c r="X107" s="73" t="s">
        <v>1128</v>
      </c>
      <c r="Y107" s="73" t="s">
        <v>1128</v>
      </c>
      <c r="Z107" s="73" t="s">
        <v>290</v>
      </c>
      <c r="AA107" s="76">
        <v>42352</v>
      </c>
      <c r="AB107" s="76">
        <v>42419</v>
      </c>
      <c r="AC107" s="77"/>
      <c r="AD107" s="77"/>
      <c r="AE107" s="72" t="s">
        <v>1129</v>
      </c>
      <c r="AF107" s="73" t="s">
        <v>146</v>
      </c>
      <c r="AG107" s="71">
        <v>796</v>
      </c>
      <c r="AH107" s="71" t="s">
        <v>147</v>
      </c>
      <c r="AI107" s="77">
        <v>1</v>
      </c>
      <c r="AJ107" s="77">
        <v>45931000</v>
      </c>
      <c r="AK107" s="71" t="s">
        <v>1130</v>
      </c>
      <c r="AL107" s="76">
        <v>42451</v>
      </c>
      <c r="AM107" s="76">
        <v>42451</v>
      </c>
      <c r="AN107" s="76">
        <v>42735</v>
      </c>
      <c r="AO107" s="77">
        <v>2016</v>
      </c>
      <c r="AP107" s="71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4"/>
      <c r="BB107" s="77"/>
      <c r="BC107" s="71"/>
      <c r="BD107" s="71" t="s">
        <v>1131</v>
      </c>
      <c r="BE107" s="71" t="s">
        <v>338</v>
      </c>
      <c r="BF107" s="71">
        <v>3610000</v>
      </c>
    </row>
    <row r="108" spans="1:58" s="78" customFormat="1" ht="68.25" customHeight="1">
      <c r="A108" s="71">
        <v>8</v>
      </c>
      <c r="B108" s="71" t="s">
        <v>1132</v>
      </c>
      <c r="C108" s="71" t="s">
        <v>133</v>
      </c>
      <c r="D108" s="71" t="s">
        <v>1120</v>
      </c>
      <c r="E108" s="71" t="s">
        <v>1084</v>
      </c>
      <c r="F108" s="90" t="s">
        <v>336</v>
      </c>
      <c r="G108" s="91" t="s">
        <v>2772</v>
      </c>
      <c r="H108" s="71" t="s">
        <v>1121</v>
      </c>
      <c r="I108" s="71">
        <v>88985</v>
      </c>
      <c r="J108" s="72" t="s">
        <v>1133</v>
      </c>
      <c r="K108" s="71" t="s">
        <v>1123</v>
      </c>
      <c r="L108" s="71" t="s">
        <v>1124</v>
      </c>
      <c r="M108" s="73" t="s">
        <v>140</v>
      </c>
      <c r="N108" s="73">
        <v>2010102</v>
      </c>
      <c r="O108" s="73" t="s">
        <v>1125</v>
      </c>
      <c r="P108" s="71" t="s">
        <v>1126</v>
      </c>
      <c r="Q108" s="74">
        <v>1200</v>
      </c>
      <c r="R108" s="74">
        <f t="shared" si="5"/>
        <v>1416</v>
      </c>
      <c r="S108" s="74" t="s">
        <v>1127</v>
      </c>
      <c r="T108" s="75">
        <v>0.18</v>
      </c>
      <c r="U108" s="74">
        <v>1200</v>
      </c>
      <c r="V108" s="74">
        <f t="shared" si="6"/>
        <v>1416</v>
      </c>
      <c r="W108" s="73" t="s">
        <v>289</v>
      </c>
      <c r="X108" s="73" t="s">
        <v>1128</v>
      </c>
      <c r="Y108" s="73" t="s">
        <v>1128</v>
      </c>
      <c r="Z108" s="73" t="s">
        <v>290</v>
      </c>
      <c r="AA108" s="76">
        <v>42352</v>
      </c>
      <c r="AB108" s="76">
        <v>42419</v>
      </c>
      <c r="AC108" s="77"/>
      <c r="AD108" s="77"/>
      <c r="AE108" s="72" t="s">
        <v>1134</v>
      </c>
      <c r="AF108" s="73" t="s">
        <v>146</v>
      </c>
      <c r="AG108" s="71">
        <v>796</v>
      </c>
      <c r="AH108" s="71" t="s">
        <v>147</v>
      </c>
      <c r="AI108" s="77">
        <v>1</v>
      </c>
      <c r="AJ108" s="77">
        <v>45931000</v>
      </c>
      <c r="AK108" s="71" t="s">
        <v>1130</v>
      </c>
      <c r="AL108" s="76">
        <v>42451</v>
      </c>
      <c r="AM108" s="76">
        <v>42451</v>
      </c>
      <c r="AN108" s="76">
        <v>42735</v>
      </c>
      <c r="AO108" s="77">
        <v>2016</v>
      </c>
      <c r="AP108" s="71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4"/>
      <c r="BB108" s="77"/>
      <c r="BC108" s="71"/>
      <c r="BD108" s="71" t="s">
        <v>1131</v>
      </c>
      <c r="BE108" s="71" t="s">
        <v>336</v>
      </c>
      <c r="BF108" s="71">
        <v>3699010</v>
      </c>
    </row>
    <row r="109" spans="1:58" s="78" customFormat="1" ht="68.25" customHeight="1">
      <c r="A109" s="71">
        <v>8</v>
      </c>
      <c r="B109" s="71" t="s">
        <v>1135</v>
      </c>
      <c r="C109" s="71" t="s">
        <v>133</v>
      </c>
      <c r="D109" s="71" t="s">
        <v>1136</v>
      </c>
      <c r="E109" s="71" t="s">
        <v>406</v>
      </c>
      <c r="F109" s="90" t="s">
        <v>407</v>
      </c>
      <c r="G109" s="91" t="s">
        <v>2743</v>
      </c>
      <c r="H109" s="71" t="s">
        <v>408</v>
      </c>
      <c r="I109" s="71">
        <v>88979</v>
      </c>
      <c r="J109" s="72" t="s">
        <v>409</v>
      </c>
      <c r="K109" s="71" t="s">
        <v>410</v>
      </c>
      <c r="L109" s="71" t="s">
        <v>410</v>
      </c>
      <c r="M109" s="73" t="s">
        <v>595</v>
      </c>
      <c r="N109" s="73">
        <v>20105140703</v>
      </c>
      <c r="O109" s="73" t="s">
        <v>81</v>
      </c>
      <c r="P109" s="71" t="s">
        <v>1137</v>
      </c>
      <c r="Q109" s="74">
        <v>4737</v>
      </c>
      <c r="R109" s="74">
        <f t="shared" si="5"/>
        <v>5589.66</v>
      </c>
      <c r="S109" s="74">
        <v>2286</v>
      </c>
      <c r="T109" s="75">
        <v>0.18</v>
      </c>
      <c r="U109" s="74">
        <v>4737</v>
      </c>
      <c r="V109" s="74">
        <f t="shared" si="6"/>
        <v>5589.66</v>
      </c>
      <c r="W109" s="73" t="s">
        <v>289</v>
      </c>
      <c r="X109" s="73" t="s">
        <v>133</v>
      </c>
      <c r="Y109" s="73" t="s">
        <v>133</v>
      </c>
      <c r="Z109" s="73" t="s">
        <v>290</v>
      </c>
      <c r="AA109" s="76">
        <v>42486</v>
      </c>
      <c r="AB109" s="76">
        <v>42531</v>
      </c>
      <c r="AC109" s="77"/>
      <c r="AD109" s="77"/>
      <c r="AE109" s="72" t="s">
        <v>409</v>
      </c>
      <c r="AF109" s="73" t="s">
        <v>399</v>
      </c>
      <c r="AG109" s="71">
        <v>55</v>
      </c>
      <c r="AH109" s="71" t="s">
        <v>412</v>
      </c>
      <c r="AI109" s="77" t="s">
        <v>1138</v>
      </c>
      <c r="AJ109" s="77">
        <v>45952000</v>
      </c>
      <c r="AK109" s="71" t="s">
        <v>148</v>
      </c>
      <c r="AL109" s="76">
        <v>42552</v>
      </c>
      <c r="AM109" s="76">
        <v>42552</v>
      </c>
      <c r="AN109" s="76">
        <v>42917</v>
      </c>
      <c r="AO109" s="77" t="s">
        <v>292</v>
      </c>
      <c r="AP109" s="71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4"/>
      <c r="BB109" s="77"/>
      <c r="BC109" s="71"/>
      <c r="BD109" s="71" t="s">
        <v>998</v>
      </c>
      <c r="BE109" s="71" t="s">
        <v>407</v>
      </c>
      <c r="BF109" s="71">
        <v>7493000</v>
      </c>
    </row>
    <row r="110" spans="1:58" s="78" customFormat="1" ht="68.25" customHeight="1">
      <c r="A110" s="71">
        <v>8</v>
      </c>
      <c r="B110" s="71" t="s">
        <v>1139</v>
      </c>
      <c r="C110" s="71" t="s">
        <v>133</v>
      </c>
      <c r="D110" s="71" t="s">
        <v>1140</v>
      </c>
      <c r="E110" s="71" t="s">
        <v>2114</v>
      </c>
      <c r="F110" s="90" t="s">
        <v>1141</v>
      </c>
      <c r="G110" s="91">
        <v>85</v>
      </c>
      <c r="H110" s="71" t="s">
        <v>136</v>
      </c>
      <c r="I110" s="71">
        <v>88839</v>
      </c>
      <c r="J110" s="72" t="s">
        <v>417</v>
      </c>
      <c r="K110" s="71" t="s">
        <v>418</v>
      </c>
      <c r="L110" s="71" t="s">
        <v>418</v>
      </c>
      <c r="M110" s="73" t="s">
        <v>595</v>
      </c>
      <c r="N110" s="73">
        <v>201050702</v>
      </c>
      <c r="O110" s="73" t="s">
        <v>96</v>
      </c>
      <c r="P110" s="71" t="s">
        <v>1137</v>
      </c>
      <c r="Q110" s="74">
        <v>2581.02</v>
      </c>
      <c r="R110" s="74">
        <f t="shared" si="5"/>
        <v>3045.6035999999999</v>
      </c>
      <c r="S110" s="74">
        <v>860.34</v>
      </c>
      <c r="T110" s="75">
        <v>0.18</v>
      </c>
      <c r="U110" s="74">
        <v>2581.02</v>
      </c>
      <c r="V110" s="74">
        <f t="shared" si="6"/>
        <v>3045.6035999999999</v>
      </c>
      <c r="W110" s="73" t="s">
        <v>289</v>
      </c>
      <c r="X110" s="73" t="s">
        <v>133</v>
      </c>
      <c r="Y110" s="73" t="s">
        <v>133</v>
      </c>
      <c r="Z110" s="73" t="s">
        <v>290</v>
      </c>
      <c r="AA110" s="76">
        <v>42323</v>
      </c>
      <c r="AB110" s="76">
        <v>42353</v>
      </c>
      <c r="AC110" s="77"/>
      <c r="AD110" s="77"/>
      <c r="AE110" s="72" t="s">
        <v>417</v>
      </c>
      <c r="AF110" s="73" t="s">
        <v>399</v>
      </c>
      <c r="AG110" s="71">
        <v>796</v>
      </c>
      <c r="AH110" s="71" t="s">
        <v>381</v>
      </c>
      <c r="AI110" s="77">
        <v>1</v>
      </c>
      <c r="AJ110" s="77">
        <v>45952000</v>
      </c>
      <c r="AK110" s="71" t="s">
        <v>148</v>
      </c>
      <c r="AL110" s="76">
        <v>42370</v>
      </c>
      <c r="AM110" s="76">
        <v>42370</v>
      </c>
      <c r="AN110" s="76">
        <v>43465</v>
      </c>
      <c r="AO110" s="77" t="s">
        <v>1142</v>
      </c>
      <c r="AP110" s="71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4"/>
      <c r="BB110" s="77"/>
      <c r="BC110" s="71"/>
      <c r="BD110" s="71" t="s">
        <v>998</v>
      </c>
      <c r="BE110" s="71" t="s">
        <v>1141</v>
      </c>
      <c r="BF110" s="71">
        <v>8250730</v>
      </c>
    </row>
    <row r="111" spans="1:58" s="78" customFormat="1" ht="68.25" customHeight="1">
      <c r="A111" s="71">
        <v>8</v>
      </c>
      <c r="B111" s="71" t="s">
        <v>1144</v>
      </c>
      <c r="C111" s="71" t="s">
        <v>133</v>
      </c>
      <c r="D111" s="71" t="s">
        <v>1143</v>
      </c>
      <c r="E111" s="71" t="s">
        <v>2625</v>
      </c>
      <c r="F111" s="90" t="s">
        <v>253</v>
      </c>
      <c r="G111" s="91" t="s">
        <v>2770</v>
      </c>
      <c r="H111" s="71" t="s">
        <v>408</v>
      </c>
      <c r="I111" s="71">
        <v>88982</v>
      </c>
      <c r="J111" s="72" t="s">
        <v>1145</v>
      </c>
      <c r="K111" s="71" t="s">
        <v>422</v>
      </c>
      <c r="L111" s="71" t="s">
        <v>422</v>
      </c>
      <c r="M111" s="73" t="s">
        <v>595</v>
      </c>
      <c r="N111" s="73" t="s">
        <v>1103</v>
      </c>
      <c r="O111" s="73" t="s">
        <v>85</v>
      </c>
      <c r="P111" s="71" t="s">
        <v>402</v>
      </c>
      <c r="Q111" s="74">
        <v>31155.378000000001</v>
      </c>
      <c r="R111" s="74">
        <f t="shared" si="5"/>
        <v>36763.346039999997</v>
      </c>
      <c r="S111" s="74">
        <v>31155.378000000001</v>
      </c>
      <c r="T111" s="75">
        <v>0.18</v>
      </c>
      <c r="U111" s="74">
        <v>31155.378000000001</v>
      </c>
      <c r="V111" s="74">
        <f t="shared" si="6"/>
        <v>36763.346039999997</v>
      </c>
      <c r="W111" s="73" t="s">
        <v>143</v>
      </c>
      <c r="X111" s="73" t="s">
        <v>133</v>
      </c>
      <c r="Y111" s="73" t="s">
        <v>133</v>
      </c>
      <c r="Z111" s="73" t="s">
        <v>290</v>
      </c>
      <c r="AA111" s="76">
        <v>42323</v>
      </c>
      <c r="AB111" s="76">
        <v>42353</v>
      </c>
      <c r="AC111" s="77"/>
      <c r="AD111" s="77"/>
      <c r="AE111" s="72" t="s">
        <v>1146</v>
      </c>
      <c r="AF111" s="73" t="s">
        <v>399</v>
      </c>
      <c r="AG111" s="71">
        <v>796</v>
      </c>
      <c r="AH111" s="71" t="s">
        <v>381</v>
      </c>
      <c r="AI111" s="77" t="s">
        <v>1147</v>
      </c>
      <c r="AJ111" s="77">
        <v>45952000</v>
      </c>
      <c r="AK111" s="71" t="s">
        <v>148</v>
      </c>
      <c r="AL111" s="76">
        <v>42370</v>
      </c>
      <c r="AM111" s="76">
        <v>42370</v>
      </c>
      <c r="AN111" s="76">
        <v>42735</v>
      </c>
      <c r="AO111" s="77">
        <v>2016</v>
      </c>
      <c r="AP111" s="71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4"/>
      <c r="BB111" s="77"/>
      <c r="BC111" s="71"/>
      <c r="BD111" s="71" t="s">
        <v>998</v>
      </c>
      <c r="BE111" s="71" t="s">
        <v>253</v>
      </c>
      <c r="BF111" s="71">
        <v>6020000</v>
      </c>
    </row>
    <row r="112" spans="1:58" s="78" customFormat="1" ht="68.25" customHeight="1">
      <c r="A112" s="71">
        <v>6</v>
      </c>
      <c r="B112" s="71" t="s">
        <v>1149</v>
      </c>
      <c r="C112" s="71" t="s">
        <v>133</v>
      </c>
      <c r="D112" s="71" t="s">
        <v>1150</v>
      </c>
      <c r="E112" s="71" t="s">
        <v>1151</v>
      </c>
      <c r="F112" s="90" t="s">
        <v>973</v>
      </c>
      <c r="G112" s="91" t="s">
        <v>2727</v>
      </c>
      <c r="H112" s="71" t="s">
        <v>136</v>
      </c>
      <c r="I112" s="71">
        <v>628763</v>
      </c>
      <c r="J112" s="72" t="s">
        <v>1152</v>
      </c>
      <c r="K112" s="71" t="s">
        <v>1153</v>
      </c>
      <c r="L112" s="71" t="s">
        <v>1153</v>
      </c>
      <c r="M112" s="73" t="s">
        <v>140</v>
      </c>
      <c r="N112" s="73" t="s">
        <v>1154</v>
      </c>
      <c r="O112" s="73" t="s">
        <v>88</v>
      </c>
      <c r="P112" s="71" t="s">
        <v>1155</v>
      </c>
      <c r="Q112" s="74">
        <v>60000</v>
      </c>
      <c r="R112" s="74">
        <f t="shared" si="5"/>
        <v>70800</v>
      </c>
      <c r="S112" s="74">
        <v>10000</v>
      </c>
      <c r="T112" s="75">
        <v>0.18</v>
      </c>
      <c r="U112" s="74">
        <v>60000</v>
      </c>
      <c r="V112" s="74">
        <f t="shared" si="6"/>
        <v>70800</v>
      </c>
      <c r="W112" s="73" t="s">
        <v>143</v>
      </c>
      <c r="X112" s="73" t="s">
        <v>133</v>
      </c>
      <c r="Y112" s="73" t="s">
        <v>133</v>
      </c>
      <c r="Z112" s="73" t="s">
        <v>290</v>
      </c>
      <c r="AA112" s="76">
        <v>42430</v>
      </c>
      <c r="AB112" s="76">
        <v>42521</v>
      </c>
      <c r="AC112" s="77"/>
      <c r="AD112" s="77"/>
      <c r="AE112" s="72" t="s">
        <v>1152</v>
      </c>
      <c r="AF112" s="73" t="s">
        <v>399</v>
      </c>
      <c r="AG112" s="71">
        <v>796</v>
      </c>
      <c r="AH112" s="71" t="s">
        <v>345</v>
      </c>
      <c r="AI112" s="77">
        <v>1</v>
      </c>
      <c r="AJ112" s="77" t="s">
        <v>1156</v>
      </c>
      <c r="AK112" s="71" t="s">
        <v>864</v>
      </c>
      <c r="AL112" s="76">
        <v>42614</v>
      </c>
      <c r="AM112" s="76">
        <f t="shared" ref="AM112:AM117" si="7">AL112</f>
        <v>42614</v>
      </c>
      <c r="AN112" s="76">
        <v>42978</v>
      </c>
      <c r="AO112" s="77" t="s">
        <v>292</v>
      </c>
      <c r="AP112" s="71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4"/>
      <c r="BB112" s="77"/>
      <c r="BC112" s="71"/>
      <c r="BD112" s="71" t="s">
        <v>1157</v>
      </c>
      <c r="BE112" s="71" t="s">
        <v>973</v>
      </c>
      <c r="BF112" s="71">
        <v>7420000</v>
      </c>
    </row>
    <row r="113" spans="1:58" s="78" customFormat="1" ht="68.25" customHeight="1">
      <c r="A113" s="71">
        <v>5</v>
      </c>
      <c r="B113" s="71" t="s">
        <v>1158</v>
      </c>
      <c r="C113" s="71" t="s">
        <v>133</v>
      </c>
      <c r="D113" s="71" t="s">
        <v>1150</v>
      </c>
      <c r="E113" s="71" t="s">
        <v>1151</v>
      </c>
      <c r="F113" s="71" t="s">
        <v>1159</v>
      </c>
      <c r="G113" s="71">
        <v>7310000</v>
      </c>
      <c r="H113" s="71" t="s">
        <v>136</v>
      </c>
      <c r="I113" s="71">
        <v>628765</v>
      </c>
      <c r="J113" s="72" t="s">
        <v>1160</v>
      </c>
      <c r="K113" s="71" t="s">
        <v>1161</v>
      </c>
      <c r="L113" s="71" t="s">
        <v>1161</v>
      </c>
      <c r="M113" s="73" t="s">
        <v>140</v>
      </c>
      <c r="N113" s="73" t="s">
        <v>1162</v>
      </c>
      <c r="O113" s="73" t="s">
        <v>77</v>
      </c>
      <c r="P113" s="71" t="s">
        <v>1163</v>
      </c>
      <c r="Q113" s="74">
        <v>84206.3973428155</v>
      </c>
      <c r="R113" s="74">
        <f t="shared" si="5"/>
        <v>99363.548864522279</v>
      </c>
      <c r="S113" s="74">
        <v>41900</v>
      </c>
      <c r="T113" s="75">
        <v>0.18</v>
      </c>
      <c r="U113" s="74">
        <v>84206.3973428155</v>
      </c>
      <c r="V113" s="74">
        <f t="shared" si="6"/>
        <v>99363.548864522279</v>
      </c>
      <c r="W113" s="73" t="s">
        <v>143</v>
      </c>
      <c r="X113" s="73" t="s">
        <v>133</v>
      </c>
      <c r="Y113" s="73" t="s">
        <v>133</v>
      </c>
      <c r="Z113" s="73" t="s">
        <v>433</v>
      </c>
      <c r="AA113" s="264">
        <v>42430</v>
      </c>
      <c r="AB113" s="264">
        <v>42490</v>
      </c>
      <c r="AC113" s="77"/>
      <c r="AD113" s="77"/>
      <c r="AE113" s="72" t="s">
        <v>1164</v>
      </c>
      <c r="AF113" s="73" t="s">
        <v>399</v>
      </c>
      <c r="AG113" s="71">
        <v>796</v>
      </c>
      <c r="AH113" s="71" t="s">
        <v>345</v>
      </c>
      <c r="AI113" s="77">
        <v>1</v>
      </c>
      <c r="AJ113" s="77" t="s">
        <v>1156</v>
      </c>
      <c r="AK113" s="71" t="s">
        <v>864</v>
      </c>
      <c r="AL113" s="264">
        <v>42491</v>
      </c>
      <c r="AM113" s="264">
        <f t="shared" si="7"/>
        <v>42491</v>
      </c>
      <c r="AN113" s="76">
        <v>43100</v>
      </c>
      <c r="AO113" s="77" t="s">
        <v>292</v>
      </c>
      <c r="AP113" s="71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4"/>
      <c r="BB113" s="77"/>
      <c r="BC113" s="71"/>
      <c r="BD113" s="71" t="s">
        <v>1157</v>
      </c>
    </row>
    <row r="114" spans="1:58" s="78" customFormat="1" ht="68.25" customHeight="1">
      <c r="A114" s="71">
        <v>5</v>
      </c>
      <c r="B114" s="71" t="s">
        <v>4675</v>
      </c>
      <c r="C114" s="71" t="s">
        <v>133</v>
      </c>
      <c r="D114" s="71" t="s">
        <v>1150</v>
      </c>
      <c r="E114" s="71" t="s">
        <v>1151</v>
      </c>
      <c r="F114" s="71" t="s">
        <v>1159</v>
      </c>
      <c r="G114" s="71">
        <v>7310000</v>
      </c>
      <c r="H114" s="71" t="s">
        <v>136</v>
      </c>
      <c r="I114" s="71">
        <v>628766</v>
      </c>
      <c r="J114" s="72" t="s">
        <v>4676</v>
      </c>
      <c r="K114" s="71" t="s">
        <v>1161</v>
      </c>
      <c r="L114" s="71" t="s">
        <v>1161</v>
      </c>
      <c r="M114" s="73" t="s">
        <v>140</v>
      </c>
      <c r="N114" s="73" t="s">
        <v>1162</v>
      </c>
      <c r="O114" s="73" t="s">
        <v>77</v>
      </c>
      <c r="P114" s="71" t="s">
        <v>1163</v>
      </c>
      <c r="Q114" s="74">
        <v>12711.864406779661</v>
      </c>
      <c r="R114" s="74">
        <f t="shared" si="5"/>
        <v>15000</v>
      </c>
      <c r="S114" s="74">
        <v>0</v>
      </c>
      <c r="T114" s="75">
        <v>0.18</v>
      </c>
      <c r="U114" s="74">
        <v>12711.864406779661</v>
      </c>
      <c r="V114" s="74">
        <f t="shared" si="6"/>
        <v>15000</v>
      </c>
      <c r="W114" s="73" t="s">
        <v>143</v>
      </c>
      <c r="X114" s="73" t="s">
        <v>133</v>
      </c>
      <c r="Y114" s="73" t="s">
        <v>133</v>
      </c>
      <c r="Z114" s="73" t="s">
        <v>433</v>
      </c>
      <c r="AA114" s="264">
        <v>42675</v>
      </c>
      <c r="AB114" s="264">
        <v>42735</v>
      </c>
      <c r="AC114" s="77"/>
      <c r="AD114" s="77"/>
      <c r="AE114" s="72" t="s">
        <v>4677</v>
      </c>
      <c r="AF114" s="73" t="s">
        <v>399</v>
      </c>
      <c r="AG114" s="71">
        <v>796</v>
      </c>
      <c r="AH114" s="71" t="s">
        <v>345</v>
      </c>
      <c r="AI114" s="77">
        <v>1</v>
      </c>
      <c r="AJ114" s="77" t="s">
        <v>1156</v>
      </c>
      <c r="AK114" s="71" t="s">
        <v>864</v>
      </c>
      <c r="AL114" s="264">
        <v>42736</v>
      </c>
      <c r="AM114" s="264">
        <f t="shared" si="7"/>
        <v>42736</v>
      </c>
      <c r="AN114" s="76">
        <v>43100</v>
      </c>
      <c r="AO114" s="77" t="s">
        <v>292</v>
      </c>
      <c r="AP114" s="71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4"/>
      <c r="BB114" s="77"/>
      <c r="BC114" s="71"/>
      <c r="BD114" s="71" t="s">
        <v>1157</v>
      </c>
    </row>
    <row r="115" spans="1:58" s="78" customFormat="1" ht="68.25" customHeight="1">
      <c r="A115" s="71">
        <v>5</v>
      </c>
      <c r="B115" s="71" t="s">
        <v>4678</v>
      </c>
      <c r="C115" s="71" t="s">
        <v>133</v>
      </c>
      <c r="D115" s="71" t="s">
        <v>1150</v>
      </c>
      <c r="E115" s="71" t="s">
        <v>1151</v>
      </c>
      <c r="F115" s="71" t="s">
        <v>1159</v>
      </c>
      <c r="G115" s="71">
        <v>7310000</v>
      </c>
      <c r="H115" s="71" t="s">
        <v>136</v>
      </c>
      <c r="I115" s="71">
        <v>628767</v>
      </c>
      <c r="J115" s="72" t="s">
        <v>4679</v>
      </c>
      <c r="K115" s="71" t="s">
        <v>1161</v>
      </c>
      <c r="L115" s="71" t="s">
        <v>1161</v>
      </c>
      <c r="M115" s="73" t="s">
        <v>140</v>
      </c>
      <c r="N115" s="73" t="s">
        <v>1162</v>
      </c>
      <c r="O115" s="73" t="s">
        <v>77</v>
      </c>
      <c r="P115" s="71" t="s">
        <v>1163</v>
      </c>
      <c r="Q115" s="74">
        <v>39920.332999999999</v>
      </c>
      <c r="R115" s="74">
        <f t="shared" si="5"/>
        <v>47105.992939999996</v>
      </c>
      <c r="S115" s="74">
        <v>0</v>
      </c>
      <c r="T115" s="75">
        <v>0.18</v>
      </c>
      <c r="U115" s="74">
        <v>39920.332999999999</v>
      </c>
      <c r="V115" s="74">
        <f t="shared" si="6"/>
        <v>47105.992939999996</v>
      </c>
      <c r="W115" s="73" t="s">
        <v>143</v>
      </c>
      <c r="X115" s="73" t="s">
        <v>133</v>
      </c>
      <c r="Y115" s="73" t="s">
        <v>133</v>
      </c>
      <c r="Z115" s="73" t="s">
        <v>433</v>
      </c>
      <c r="AA115" s="264">
        <v>42675</v>
      </c>
      <c r="AB115" s="264">
        <v>42735</v>
      </c>
      <c r="AC115" s="77"/>
      <c r="AD115" s="77"/>
      <c r="AE115" s="72" t="s">
        <v>4680</v>
      </c>
      <c r="AF115" s="73" t="s">
        <v>399</v>
      </c>
      <c r="AG115" s="71">
        <v>796</v>
      </c>
      <c r="AH115" s="71" t="s">
        <v>345</v>
      </c>
      <c r="AI115" s="77">
        <v>1</v>
      </c>
      <c r="AJ115" s="77" t="s">
        <v>1156</v>
      </c>
      <c r="AK115" s="71" t="s">
        <v>864</v>
      </c>
      <c r="AL115" s="264">
        <v>42736</v>
      </c>
      <c r="AM115" s="264">
        <f t="shared" si="7"/>
        <v>42736</v>
      </c>
      <c r="AN115" s="76">
        <v>43100</v>
      </c>
      <c r="AO115" s="77" t="s">
        <v>292</v>
      </c>
      <c r="AP115" s="71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4"/>
      <c r="BB115" s="77"/>
      <c r="BC115" s="71"/>
      <c r="BD115" s="71" t="s">
        <v>1157</v>
      </c>
    </row>
    <row r="116" spans="1:58" s="78" customFormat="1" ht="68.25" customHeight="1">
      <c r="A116" s="71">
        <v>5</v>
      </c>
      <c r="B116" s="71" t="s">
        <v>1165</v>
      </c>
      <c r="C116" s="71" t="s">
        <v>133</v>
      </c>
      <c r="D116" s="71" t="s">
        <v>1150</v>
      </c>
      <c r="E116" s="71" t="s">
        <v>1151</v>
      </c>
      <c r="F116" s="90" t="s">
        <v>1159</v>
      </c>
      <c r="G116" s="91" t="s">
        <v>2773</v>
      </c>
      <c r="H116" s="71" t="s">
        <v>136</v>
      </c>
      <c r="I116" s="71">
        <v>628768</v>
      </c>
      <c r="J116" s="72" t="s">
        <v>1166</v>
      </c>
      <c r="K116" s="71" t="s">
        <v>1161</v>
      </c>
      <c r="L116" s="71" t="s">
        <v>1161</v>
      </c>
      <c r="M116" s="73" t="s">
        <v>140</v>
      </c>
      <c r="N116" s="73" t="s">
        <v>1162</v>
      </c>
      <c r="O116" s="73" t="s">
        <v>77</v>
      </c>
      <c r="P116" s="71" t="s">
        <v>1163</v>
      </c>
      <c r="Q116" s="74">
        <v>9745.7627118644068</v>
      </c>
      <c r="R116" s="74">
        <f t="shared" si="5"/>
        <v>11500</v>
      </c>
      <c r="S116" s="74">
        <v>0</v>
      </c>
      <c r="T116" s="75">
        <v>0.18</v>
      </c>
      <c r="U116" s="74">
        <v>9745.7627118644068</v>
      </c>
      <c r="V116" s="74">
        <f t="shared" si="6"/>
        <v>11500</v>
      </c>
      <c r="W116" s="73" t="s">
        <v>143</v>
      </c>
      <c r="X116" s="73" t="s">
        <v>133</v>
      </c>
      <c r="Y116" s="73" t="s">
        <v>133</v>
      </c>
      <c r="Z116" s="73" t="s">
        <v>433</v>
      </c>
      <c r="AA116" s="76">
        <v>42401</v>
      </c>
      <c r="AB116" s="76">
        <v>42460</v>
      </c>
      <c r="AC116" s="77"/>
      <c r="AD116" s="77"/>
      <c r="AE116" s="72" t="s">
        <v>1167</v>
      </c>
      <c r="AF116" s="73" t="s">
        <v>399</v>
      </c>
      <c r="AG116" s="71">
        <v>796</v>
      </c>
      <c r="AH116" s="71" t="s">
        <v>345</v>
      </c>
      <c r="AI116" s="77">
        <v>1</v>
      </c>
      <c r="AJ116" s="77" t="s">
        <v>1156</v>
      </c>
      <c r="AK116" s="71" t="s">
        <v>864</v>
      </c>
      <c r="AL116" s="76">
        <v>42491</v>
      </c>
      <c r="AM116" s="76">
        <f t="shared" si="7"/>
        <v>42491</v>
      </c>
      <c r="AN116" s="76">
        <v>42885</v>
      </c>
      <c r="AO116" s="77" t="s">
        <v>292</v>
      </c>
      <c r="AP116" s="71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4"/>
      <c r="BB116" s="77"/>
      <c r="BC116" s="71"/>
      <c r="BD116" s="71" t="s">
        <v>1157</v>
      </c>
      <c r="BE116" s="71" t="s">
        <v>1159</v>
      </c>
      <c r="BF116" s="71">
        <v>7310000</v>
      </c>
    </row>
    <row r="117" spans="1:58" s="78" customFormat="1" ht="68.25" customHeight="1">
      <c r="A117" s="71">
        <v>5</v>
      </c>
      <c r="B117" s="71" t="s">
        <v>1168</v>
      </c>
      <c r="C117" s="71" t="s">
        <v>133</v>
      </c>
      <c r="D117" s="71" t="s">
        <v>1150</v>
      </c>
      <c r="E117" s="71" t="s">
        <v>1151</v>
      </c>
      <c r="F117" s="71" t="s">
        <v>1159</v>
      </c>
      <c r="G117" s="71">
        <v>7310000</v>
      </c>
      <c r="H117" s="71" t="s">
        <v>136</v>
      </c>
      <c r="I117" s="71">
        <v>628769</v>
      </c>
      <c r="J117" s="72" t="s">
        <v>1169</v>
      </c>
      <c r="K117" s="71" t="s">
        <v>1161</v>
      </c>
      <c r="L117" s="71" t="s">
        <v>1161</v>
      </c>
      <c r="M117" s="73" t="s">
        <v>140</v>
      </c>
      <c r="N117" s="73" t="s">
        <v>1162</v>
      </c>
      <c r="O117" s="73" t="s">
        <v>77</v>
      </c>
      <c r="P117" s="71" t="s">
        <v>1163</v>
      </c>
      <c r="Q117" s="74">
        <v>127118.64406999999</v>
      </c>
      <c r="R117" s="74">
        <f t="shared" si="5"/>
        <v>150000.00000259999</v>
      </c>
      <c r="S117" s="74">
        <v>0</v>
      </c>
      <c r="T117" s="75">
        <v>0.18</v>
      </c>
      <c r="U117" s="74">
        <v>127118.64406999999</v>
      </c>
      <c r="V117" s="74">
        <f t="shared" si="6"/>
        <v>150000.00000259999</v>
      </c>
      <c r="W117" s="73" t="s">
        <v>143</v>
      </c>
      <c r="X117" s="73" t="s">
        <v>133</v>
      </c>
      <c r="Y117" s="73" t="s">
        <v>133</v>
      </c>
      <c r="Z117" s="73" t="s">
        <v>433</v>
      </c>
      <c r="AA117" s="264">
        <v>42401</v>
      </c>
      <c r="AB117" s="264">
        <v>42460</v>
      </c>
      <c r="AC117" s="77"/>
      <c r="AD117" s="77"/>
      <c r="AE117" s="72" t="s">
        <v>1170</v>
      </c>
      <c r="AF117" s="73" t="s">
        <v>399</v>
      </c>
      <c r="AG117" s="71">
        <v>796</v>
      </c>
      <c r="AH117" s="71" t="s">
        <v>345</v>
      </c>
      <c r="AI117" s="77">
        <v>1</v>
      </c>
      <c r="AJ117" s="77" t="s">
        <v>1156</v>
      </c>
      <c r="AK117" s="71" t="s">
        <v>864</v>
      </c>
      <c r="AL117" s="264">
        <v>42461</v>
      </c>
      <c r="AM117" s="264">
        <f t="shared" si="7"/>
        <v>42461</v>
      </c>
      <c r="AN117" s="264">
        <v>42794</v>
      </c>
      <c r="AO117" s="77">
        <v>2016</v>
      </c>
      <c r="AP117" s="71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4"/>
      <c r="BB117" s="77"/>
      <c r="BC117" s="71"/>
      <c r="BD117" s="71" t="s">
        <v>1157</v>
      </c>
    </row>
    <row r="118" spans="1:58" s="78" customFormat="1" ht="68.25" customHeight="1">
      <c r="A118" s="71">
        <v>6</v>
      </c>
      <c r="B118" s="71" t="s">
        <v>1171</v>
      </c>
      <c r="C118" s="71" t="s">
        <v>133</v>
      </c>
      <c r="D118" s="71" t="s">
        <v>1172</v>
      </c>
      <c r="E118" s="71" t="s">
        <v>1373</v>
      </c>
      <c r="F118" s="90" t="s">
        <v>344</v>
      </c>
      <c r="G118" s="91" t="s">
        <v>2774</v>
      </c>
      <c r="H118" s="71" t="s">
        <v>136</v>
      </c>
      <c r="I118" s="71">
        <v>628731</v>
      </c>
      <c r="J118" s="72" t="s">
        <v>1173</v>
      </c>
      <c r="K118" s="71" t="s">
        <v>1174</v>
      </c>
      <c r="L118" s="71" t="s">
        <v>861</v>
      </c>
      <c r="M118" s="73" t="s">
        <v>1175</v>
      </c>
      <c r="N118" s="73" t="s">
        <v>1176</v>
      </c>
      <c r="O118" s="73" t="s">
        <v>120</v>
      </c>
      <c r="P118" s="71" t="s">
        <v>1177</v>
      </c>
      <c r="Q118" s="74">
        <v>1800</v>
      </c>
      <c r="R118" s="74">
        <v>1800</v>
      </c>
      <c r="S118" s="74">
        <v>1800</v>
      </c>
      <c r="T118" s="75">
        <v>0</v>
      </c>
      <c r="U118" s="74">
        <v>1800</v>
      </c>
      <c r="V118" s="74">
        <v>1800</v>
      </c>
      <c r="W118" s="73" t="s">
        <v>154</v>
      </c>
      <c r="X118" s="73" t="s">
        <v>133</v>
      </c>
      <c r="Y118" s="73" t="s">
        <v>133</v>
      </c>
      <c r="Z118" s="73" t="s">
        <v>433</v>
      </c>
      <c r="AA118" s="76">
        <v>42471</v>
      </c>
      <c r="AB118" s="76">
        <v>42482</v>
      </c>
      <c r="AC118" s="77" t="s">
        <v>1178</v>
      </c>
      <c r="AD118" s="77" t="s">
        <v>1179</v>
      </c>
      <c r="AE118" s="72" t="s">
        <v>1180</v>
      </c>
      <c r="AF118" s="73" t="s">
        <v>1181</v>
      </c>
      <c r="AG118" s="71">
        <v>796</v>
      </c>
      <c r="AH118" s="71" t="s">
        <v>231</v>
      </c>
      <c r="AI118" s="77">
        <v>1</v>
      </c>
      <c r="AJ118" s="77">
        <v>45</v>
      </c>
      <c r="AK118" s="71" t="s">
        <v>1182</v>
      </c>
      <c r="AL118" s="76">
        <v>42485</v>
      </c>
      <c r="AM118" s="76">
        <v>42485</v>
      </c>
      <c r="AN118" s="76">
        <v>42580</v>
      </c>
      <c r="AO118" s="77">
        <v>2016</v>
      </c>
      <c r="AP118" s="71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4"/>
      <c r="BB118" s="77"/>
      <c r="BC118" s="71"/>
      <c r="BD118" s="71" t="s">
        <v>1183</v>
      </c>
      <c r="BE118" s="71" t="s">
        <v>344</v>
      </c>
      <c r="BF118" s="71">
        <v>6512860</v>
      </c>
    </row>
    <row r="119" spans="1:58" s="78" customFormat="1" ht="68.25" customHeight="1">
      <c r="A119" s="71">
        <v>6</v>
      </c>
      <c r="B119" s="71" t="s">
        <v>1184</v>
      </c>
      <c r="C119" s="71" t="s">
        <v>133</v>
      </c>
      <c r="D119" s="71" t="s">
        <v>1172</v>
      </c>
      <c r="E119" s="71" t="s">
        <v>1373</v>
      </c>
      <c r="F119" s="90" t="s">
        <v>344</v>
      </c>
      <c r="G119" s="91" t="s">
        <v>2774</v>
      </c>
      <c r="H119" s="71" t="s">
        <v>136</v>
      </c>
      <c r="I119" s="71">
        <v>628739</v>
      </c>
      <c r="J119" s="72" t="s">
        <v>1185</v>
      </c>
      <c r="K119" s="71" t="s">
        <v>1174</v>
      </c>
      <c r="L119" s="71" t="s">
        <v>861</v>
      </c>
      <c r="M119" s="73" t="s">
        <v>1175</v>
      </c>
      <c r="N119" s="73" t="s">
        <v>1176</v>
      </c>
      <c r="O119" s="73" t="s">
        <v>120</v>
      </c>
      <c r="P119" s="71" t="s">
        <v>1177</v>
      </c>
      <c r="Q119" s="74">
        <v>1800</v>
      </c>
      <c r="R119" s="74">
        <v>1800</v>
      </c>
      <c r="S119" s="74">
        <v>1800</v>
      </c>
      <c r="T119" s="75">
        <v>0</v>
      </c>
      <c r="U119" s="74">
        <v>1800</v>
      </c>
      <c r="V119" s="74">
        <v>1800</v>
      </c>
      <c r="W119" s="73" t="s">
        <v>154</v>
      </c>
      <c r="X119" s="73" t="s">
        <v>133</v>
      </c>
      <c r="Y119" s="73" t="s">
        <v>133</v>
      </c>
      <c r="Z119" s="73" t="s">
        <v>433</v>
      </c>
      <c r="AA119" s="76">
        <v>42625</v>
      </c>
      <c r="AB119" s="76">
        <v>42632</v>
      </c>
      <c r="AC119" s="77" t="s">
        <v>1178</v>
      </c>
      <c r="AD119" s="77" t="s">
        <v>1179</v>
      </c>
      <c r="AE119" s="72" t="s">
        <v>1186</v>
      </c>
      <c r="AF119" s="73" t="s">
        <v>1181</v>
      </c>
      <c r="AG119" s="71">
        <v>796</v>
      </c>
      <c r="AH119" s="71" t="s">
        <v>231</v>
      </c>
      <c r="AI119" s="77">
        <v>1</v>
      </c>
      <c r="AJ119" s="77">
        <v>45</v>
      </c>
      <c r="AK119" s="71" t="s">
        <v>1182</v>
      </c>
      <c r="AL119" s="76">
        <v>42646</v>
      </c>
      <c r="AM119" s="76">
        <v>42646</v>
      </c>
      <c r="AN119" s="76">
        <v>42735</v>
      </c>
      <c r="AO119" s="77">
        <v>2016</v>
      </c>
      <c r="AP119" s="71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4"/>
      <c r="BB119" s="77"/>
      <c r="BC119" s="71"/>
      <c r="BD119" s="71" t="s">
        <v>1183</v>
      </c>
      <c r="BE119" s="71" t="s">
        <v>344</v>
      </c>
      <c r="BF119" s="71">
        <v>6512860</v>
      </c>
    </row>
    <row r="120" spans="1:58" s="78" customFormat="1" ht="68.25" customHeight="1">
      <c r="A120" s="71">
        <v>6</v>
      </c>
      <c r="B120" s="71" t="s">
        <v>1187</v>
      </c>
      <c r="C120" s="71" t="s">
        <v>133</v>
      </c>
      <c r="D120" s="71" t="s">
        <v>1172</v>
      </c>
      <c r="E120" s="71" t="s">
        <v>1373</v>
      </c>
      <c r="F120" s="90" t="s">
        <v>344</v>
      </c>
      <c r="G120" s="91" t="s">
        <v>2774</v>
      </c>
      <c r="H120" s="71" t="s">
        <v>136</v>
      </c>
      <c r="I120" s="71">
        <v>628736</v>
      </c>
      <c r="J120" s="72" t="s">
        <v>1188</v>
      </c>
      <c r="K120" s="71" t="s">
        <v>861</v>
      </c>
      <c r="L120" s="71" t="s">
        <v>861</v>
      </c>
      <c r="M120" s="73" t="s">
        <v>1175</v>
      </c>
      <c r="N120" s="73" t="s">
        <v>1189</v>
      </c>
      <c r="O120" s="73" t="s">
        <v>115</v>
      </c>
      <c r="P120" s="71" t="s">
        <v>1177</v>
      </c>
      <c r="Q120" s="74">
        <v>600</v>
      </c>
      <c r="R120" s="74">
        <v>600</v>
      </c>
      <c r="S120" s="74">
        <v>600</v>
      </c>
      <c r="T120" s="75">
        <v>0</v>
      </c>
      <c r="U120" s="74">
        <v>600</v>
      </c>
      <c r="V120" s="74">
        <v>600</v>
      </c>
      <c r="W120" s="73" t="s">
        <v>154</v>
      </c>
      <c r="X120" s="73" t="s">
        <v>133</v>
      </c>
      <c r="Y120" s="73" t="s">
        <v>133</v>
      </c>
      <c r="Z120" s="73" t="s">
        <v>433</v>
      </c>
      <c r="AA120" s="76">
        <v>42370</v>
      </c>
      <c r="AB120" s="76">
        <v>42370</v>
      </c>
      <c r="AC120" s="77" t="s">
        <v>1178</v>
      </c>
      <c r="AD120" s="77" t="s">
        <v>1179</v>
      </c>
      <c r="AE120" s="72" t="s">
        <v>1190</v>
      </c>
      <c r="AF120" s="73" t="s">
        <v>1191</v>
      </c>
      <c r="AG120" s="71">
        <v>796</v>
      </c>
      <c r="AH120" s="71" t="s">
        <v>231</v>
      </c>
      <c r="AI120" s="77">
        <v>1</v>
      </c>
      <c r="AJ120" s="77">
        <v>45</v>
      </c>
      <c r="AK120" s="71" t="s">
        <v>1182</v>
      </c>
      <c r="AL120" s="76">
        <v>42370</v>
      </c>
      <c r="AM120" s="76">
        <v>42370</v>
      </c>
      <c r="AN120" s="76">
        <v>42735</v>
      </c>
      <c r="AO120" s="77">
        <v>2016</v>
      </c>
      <c r="AP120" s="71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4"/>
      <c r="BB120" s="77"/>
      <c r="BC120" s="71"/>
      <c r="BD120" s="71" t="s">
        <v>1183</v>
      </c>
      <c r="BE120" s="71" t="s">
        <v>344</v>
      </c>
      <c r="BF120" s="71">
        <v>6512860</v>
      </c>
    </row>
    <row r="121" spans="1:58" s="78" customFormat="1" ht="68.25" customHeight="1">
      <c r="A121" s="71">
        <v>8</v>
      </c>
      <c r="B121" s="71" t="s">
        <v>1302</v>
      </c>
      <c r="C121" s="71" t="s">
        <v>133</v>
      </c>
      <c r="D121" s="71" t="s">
        <v>1592</v>
      </c>
      <c r="E121" s="71" t="s">
        <v>1722</v>
      </c>
      <c r="F121" s="90">
        <v>80.22</v>
      </c>
      <c r="G121" s="91" t="s">
        <v>2775</v>
      </c>
      <c r="H121" s="71" t="s">
        <v>136</v>
      </c>
      <c r="I121" s="71">
        <v>628616</v>
      </c>
      <c r="J121" s="72" t="s">
        <v>1304</v>
      </c>
      <c r="K121" s="71" t="s">
        <v>1305</v>
      </c>
      <c r="L121" s="71" t="s">
        <v>1305</v>
      </c>
      <c r="M121" s="73" t="s">
        <v>140</v>
      </c>
      <c r="N121" s="73">
        <v>201050201</v>
      </c>
      <c r="O121" s="73" t="s">
        <v>94</v>
      </c>
      <c r="P121" s="71" t="s">
        <v>142</v>
      </c>
      <c r="Q121" s="74">
        <v>0</v>
      </c>
      <c r="R121" s="74">
        <v>0</v>
      </c>
      <c r="S121" s="74">
        <v>0</v>
      </c>
      <c r="T121" s="75">
        <v>0.18</v>
      </c>
      <c r="U121" s="74">
        <v>0</v>
      </c>
      <c r="V121" s="74">
        <v>0</v>
      </c>
      <c r="W121" s="73" t="s">
        <v>289</v>
      </c>
      <c r="X121" s="73" t="s">
        <v>133</v>
      </c>
      <c r="Y121" s="73" t="s">
        <v>133</v>
      </c>
      <c r="Z121" s="73" t="s">
        <v>144</v>
      </c>
      <c r="AA121" s="76">
        <v>42310</v>
      </c>
      <c r="AB121" s="76">
        <v>42358</v>
      </c>
      <c r="AC121" s="77"/>
      <c r="AD121" s="77"/>
      <c r="AE121" s="72" t="s">
        <v>1304</v>
      </c>
      <c r="AF121" s="73" t="s">
        <v>1306</v>
      </c>
      <c r="AG121" s="71">
        <v>796</v>
      </c>
      <c r="AH121" s="71" t="s">
        <v>345</v>
      </c>
      <c r="AI121" s="77">
        <v>1</v>
      </c>
      <c r="AJ121" s="77">
        <v>45</v>
      </c>
      <c r="AK121" s="71" t="s">
        <v>148</v>
      </c>
      <c r="AL121" s="76">
        <v>42379</v>
      </c>
      <c r="AM121" s="76">
        <v>42379</v>
      </c>
      <c r="AN121" s="76">
        <v>42735</v>
      </c>
      <c r="AO121" s="77">
        <v>2016</v>
      </c>
      <c r="AP121" s="71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4"/>
      <c r="BB121" s="77"/>
      <c r="BC121" s="71" t="s">
        <v>1307</v>
      </c>
      <c r="BD121" s="71" t="s">
        <v>1308</v>
      </c>
      <c r="BE121" s="71" t="s">
        <v>1303</v>
      </c>
      <c r="BF121" s="71">
        <v>8090000</v>
      </c>
    </row>
    <row r="122" spans="1:58" s="78" customFormat="1" ht="68.25" customHeight="1">
      <c r="A122" s="71">
        <v>8</v>
      </c>
      <c r="B122" s="71" t="s">
        <v>1309</v>
      </c>
      <c r="C122" s="71" t="s">
        <v>133</v>
      </c>
      <c r="D122" s="71" t="s">
        <v>1592</v>
      </c>
      <c r="E122" s="71" t="s">
        <v>1722</v>
      </c>
      <c r="F122" s="90">
        <v>80.22</v>
      </c>
      <c r="G122" s="91" t="s">
        <v>2775</v>
      </c>
      <c r="H122" s="71" t="s">
        <v>408</v>
      </c>
      <c r="I122" s="71">
        <v>628617</v>
      </c>
      <c r="J122" s="72" t="s">
        <v>1310</v>
      </c>
      <c r="K122" s="71" t="s">
        <v>1305</v>
      </c>
      <c r="L122" s="71" t="s">
        <v>1305</v>
      </c>
      <c r="M122" s="73" t="s">
        <v>140</v>
      </c>
      <c r="N122" s="73">
        <v>201050201</v>
      </c>
      <c r="O122" s="73" t="s">
        <v>94</v>
      </c>
      <c r="P122" s="71" t="s">
        <v>142</v>
      </c>
      <c r="Q122" s="74">
        <v>8000</v>
      </c>
      <c r="R122" s="74">
        <v>8000</v>
      </c>
      <c r="S122" s="74">
        <v>8000</v>
      </c>
      <c r="T122" s="75">
        <v>0</v>
      </c>
      <c r="U122" s="74">
        <v>8000</v>
      </c>
      <c r="V122" s="74">
        <v>8000</v>
      </c>
      <c r="W122" s="73" t="s">
        <v>2631</v>
      </c>
      <c r="X122" s="73" t="s">
        <v>133</v>
      </c>
      <c r="Y122" s="73" t="s">
        <v>133</v>
      </c>
      <c r="Z122" s="73" t="s">
        <v>144</v>
      </c>
      <c r="AA122" s="76">
        <v>42310</v>
      </c>
      <c r="AB122" s="76">
        <v>42358</v>
      </c>
      <c r="AC122" s="77"/>
      <c r="AD122" s="77"/>
      <c r="AE122" s="72" t="s">
        <v>1310</v>
      </c>
      <c r="AF122" s="73" t="s">
        <v>1306</v>
      </c>
      <c r="AG122" s="71">
        <v>796</v>
      </c>
      <c r="AH122" s="71" t="s">
        <v>345</v>
      </c>
      <c r="AI122" s="77">
        <v>1</v>
      </c>
      <c r="AJ122" s="77">
        <v>45</v>
      </c>
      <c r="AK122" s="71" t="s">
        <v>148</v>
      </c>
      <c r="AL122" s="76">
        <v>42379</v>
      </c>
      <c r="AM122" s="76">
        <v>42379</v>
      </c>
      <c r="AN122" s="76">
        <v>42735</v>
      </c>
      <c r="AO122" s="77">
        <v>2016</v>
      </c>
      <c r="AP122" s="71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4"/>
      <c r="BB122" s="77"/>
      <c r="BC122" s="71" t="s">
        <v>1307</v>
      </c>
      <c r="BD122" s="71" t="s">
        <v>1308</v>
      </c>
      <c r="BE122" s="71" t="s">
        <v>1303</v>
      </c>
      <c r="BF122" s="71">
        <v>8090000</v>
      </c>
    </row>
    <row r="123" spans="1:58" s="78" customFormat="1" ht="68.25" customHeight="1">
      <c r="A123" s="71">
        <v>8</v>
      </c>
      <c r="B123" s="71" t="s">
        <v>1311</v>
      </c>
      <c r="C123" s="71" t="s">
        <v>133</v>
      </c>
      <c r="D123" s="71" t="s">
        <v>1592</v>
      </c>
      <c r="E123" s="71" t="s">
        <v>1722</v>
      </c>
      <c r="F123" s="90">
        <v>80.22</v>
      </c>
      <c r="G123" s="91" t="s">
        <v>2775</v>
      </c>
      <c r="H123" s="71" t="s">
        <v>408</v>
      </c>
      <c r="I123" s="71">
        <v>628618</v>
      </c>
      <c r="J123" s="72" t="s">
        <v>1312</v>
      </c>
      <c r="K123" s="71" t="s">
        <v>1305</v>
      </c>
      <c r="L123" s="71" t="s">
        <v>1305</v>
      </c>
      <c r="M123" s="73" t="s">
        <v>140</v>
      </c>
      <c r="N123" s="73">
        <v>201050201</v>
      </c>
      <c r="O123" s="73" t="s">
        <v>94</v>
      </c>
      <c r="P123" s="71" t="s">
        <v>142</v>
      </c>
      <c r="Q123" s="74">
        <v>8000</v>
      </c>
      <c r="R123" s="74">
        <v>8000</v>
      </c>
      <c r="S123" s="74">
        <v>8000</v>
      </c>
      <c r="T123" s="75">
        <v>0</v>
      </c>
      <c r="U123" s="74">
        <v>8000</v>
      </c>
      <c r="V123" s="74">
        <v>8000</v>
      </c>
      <c r="W123" s="73" t="s">
        <v>2631</v>
      </c>
      <c r="X123" s="73" t="s">
        <v>133</v>
      </c>
      <c r="Y123" s="73" t="s">
        <v>133</v>
      </c>
      <c r="Z123" s="73" t="s">
        <v>144</v>
      </c>
      <c r="AA123" s="76">
        <v>42310</v>
      </c>
      <c r="AB123" s="76">
        <v>42358</v>
      </c>
      <c r="AC123" s="77"/>
      <c r="AD123" s="77"/>
      <c r="AE123" s="72" t="s">
        <v>1313</v>
      </c>
      <c r="AF123" s="73" t="s">
        <v>1306</v>
      </c>
      <c r="AG123" s="71">
        <v>796</v>
      </c>
      <c r="AH123" s="71" t="s">
        <v>345</v>
      </c>
      <c r="AI123" s="77">
        <v>1</v>
      </c>
      <c r="AJ123" s="77">
        <v>45</v>
      </c>
      <c r="AK123" s="71" t="s">
        <v>148</v>
      </c>
      <c r="AL123" s="76">
        <v>42379</v>
      </c>
      <c r="AM123" s="76">
        <v>42379</v>
      </c>
      <c r="AN123" s="76">
        <v>42735</v>
      </c>
      <c r="AO123" s="77">
        <v>2016</v>
      </c>
      <c r="AP123" s="71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4"/>
      <c r="BB123" s="77"/>
      <c r="BC123" s="71" t="s">
        <v>1307</v>
      </c>
      <c r="BD123" s="71" t="s">
        <v>1308</v>
      </c>
      <c r="BE123" s="71" t="s">
        <v>1303</v>
      </c>
      <c r="BF123" s="71">
        <v>8090000</v>
      </c>
    </row>
    <row r="124" spans="1:58" s="78" customFormat="1" ht="68.25" customHeight="1">
      <c r="A124" s="71">
        <v>8</v>
      </c>
      <c r="B124" s="71" t="s">
        <v>1314</v>
      </c>
      <c r="C124" s="71" t="s">
        <v>133</v>
      </c>
      <c r="D124" s="71" t="s">
        <v>1592</v>
      </c>
      <c r="E124" s="71" t="s">
        <v>1722</v>
      </c>
      <c r="F124" s="90">
        <v>80.22</v>
      </c>
      <c r="G124" s="91" t="s">
        <v>2775</v>
      </c>
      <c r="H124" s="71" t="s">
        <v>408</v>
      </c>
      <c r="I124" s="71">
        <v>628619</v>
      </c>
      <c r="J124" s="72" t="s">
        <v>1315</v>
      </c>
      <c r="K124" s="71" t="s">
        <v>1305</v>
      </c>
      <c r="L124" s="71" t="s">
        <v>1305</v>
      </c>
      <c r="M124" s="73" t="s">
        <v>140</v>
      </c>
      <c r="N124" s="73">
        <v>201050201</v>
      </c>
      <c r="O124" s="73" t="s">
        <v>94</v>
      </c>
      <c r="P124" s="71" t="s">
        <v>142</v>
      </c>
      <c r="Q124" s="74">
        <v>4000</v>
      </c>
      <c r="R124" s="74">
        <v>4000</v>
      </c>
      <c r="S124" s="74">
        <v>4000</v>
      </c>
      <c r="T124" s="75">
        <v>0</v>
      </c>
      <c r="U124" s="74">
        <v>4000</v>
      </c>
      <c r="V124" s="74">
        <v>4000</v>
      </c>
      <c r="W124" s="73" t="s">
        <v>2631</v>
      </c>
      <c r="X124" s="73" t="s">
        <v>133</v>
      </c>
      <c r="Y124" s="73" t="s">
        <v>133</v>
      </c>
      <c r="Z124" s="73" t="s">
        <v>144</v>
      </c>
      <c r="AA124" s="76">
        <v>42310</v>
      </c>
      <c r="AB124" s="76">
        <v>42358</v>
      </c>
      <c r="AC124" s="77"/>
      <c r="AD124" s="77"/>
      <c r="AE124" s="72" t="s">
        <v>1315</v>
      </c>
      <c r="AF124" s="73" t="s">
        <v>1306</v>
      </c>
      <c r="AG124" s="71">
        <v>796</v>
      </c>
      <c r="AH124" s="71" t="s">
        <v>345</v>
      </c>
      <c r="AI124" s="77">
        <v>1</v>
      </c>
      <c r="AJ124" s="77">
        <v>45</v>
      </c>
      <c r="AK124" s="71" t="s">
        <v>148</v>
      </c>
      <c r="AL124" s="76">
        <v>42379</v>
      </c>
      <c r="AM124" s="76">
        <v>42379</v>
      </c>
      <c r="AN124" s="76">
        <v>42735</v>
      </c>
      <c r="AO124" s="77">
        <v>2016</v>
      </c>
      <c r="AP124" s="71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4"/>
      <c r="BB124" s="77"/>
      <c r="BC124" s="71" t="s">
        <v>1307</v>
      </c>
      <c r="BD124" s="71" t="s">
        <v>1308</v>
      </c>
      <c r="BE124" s="71" t="s">
        <v>1303</v>
      </c>
      <c r="BF124" s="71">
        <v>8090000</v>
      </c>
    </row>
    <row r="125" spans="1:58" s="78" customFormat="1" ht="68.25" customHeight="1">
      <c r="A125" s="71">
        <v>8</v>
      </c>
      <c r="B125" s="71" t="s">
        <v>1316</v>
      </c>
      <c r="C125" s="71" t="s">
        <v>133</v>
      </c>
      <c r="D125" s="71" t="s">
        <v>1592</v>
      </c>
      <c r="E125" s="71" t="s">
        <v>1722</v>
      </c>
      <c r="F125" s="90">
        <v>80.22</v>
      </c>
      <c r="G125" s="91" t="s">
        <v>2775</v>
      </c>
      <c r="H125" s="71" t="s">
        <v>408</v>
      </c>
      <c r="I125" s="71">
        <v>628620</v>
      </c>
      <c r="J125" s="72" t="s">
        <v>1317</v>
      </c>
      <c r="K125" s="71" t="s">
        <v>1305</v>
      </c>
      <c r="L125" s="71" t="s">
        <v>1305</v>
      </c>
      <c r="M125" s="73" t="s">
        <v>140</v>
      </c>
      <c r="N125" s="73">
        <v>201050201</v>
      </c>
      <c r="O125" s="73" t="s">
        <v>94</v>
      </c>
      <c r="P125" s="71" t="s">
        <v>142</v>
      </c>
      <c r="Q125" s="74">
        <v>4000</v>
      </c>
      <c r="R125" s="74">
        <v>4000</v>
      </c>
      <c r="S125" s="74">
        <v>4000</v>
      </c>
      <c r="T125" s="75">
        <v>0</v>
      </c>
      <c r="U125" s="74">
        <v>4000</v>
      </c>
      <c r="V125" s="74">
        <v>4000</v>
      </c>
      <c r="W125" s="73" t="s">
        <v>2631</v>
      </c>
      <c r="X125" s="73" t="s">
        <v>133</v>
      </c>
      <c r="Y125" s="73" t="s">
        <v>133</v>
      </c>
      <c r="Z125" s="73" t="s">
        <v>144</v>
      </c>
      <c r="AA125" s="76">
        <v>42310</v>
      </c>
      <c r="AB125" s="76">
        <v>42358</v>
      </c>
      <c r="AC125" s="77"/>
      <c r="AD125" s="77"/>
      <c r="AE125" s="72" t="s">
        <v>1317</v>
      </c>
      <c r="AF125" s="73" t="s">
        <v>1306</v>
      </c>
      <c r="AG125" s="71">
        <v>796</v>
      </c>
      <c r="AH125" s="71" t="s">
        <v>345</v>
      </c>
      <c r="AI125" s="77">
        <v>1</v>
      </c>
      <c r="AJ125" s="77">
        <v>45</v>
      </c>
      <c r="AK125" s="71" t="s">
        <v>148</v>
      </c>
      <c r="AL125" s="76">
        <v>42379</v>
      </c>
      <c r="AM125" s="76">
        <v>42379</v>
      </c>
      <c r="AN125" s="76">
        <v>42735</v>
      </c>
      <c r="AO125" s="77">
        <v>2016</v>
      </c>
      <c r="AP125" s="71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4"/>
      <c r="BB125" s="77"/>
      <c r="BC125" s="71" t="s">
        <v>1307</v>
      </c>
      <c r="BD125" s="71" t="s">
        <v>1308</v>
      </c>
      <c r="BE125" s="71" t="s">
        <v>1303</v>
      </c>
      <c r="BF125" s="71">
        <v>8090000</v>
      </c>
    </row>
    <row r="126" spans="1:58" s="78" customFormat="1" ht="68.25" customHeight="1">
      <c r="A126" s="71">
        <v>8</v>
      </c>
      <c r="B126" s="71" t="s">
        <v>1318</v>
      </c>
      <c r="C126" s="71" t="s">
        <v>133</v>
      </c>
      <c r="D126" s="71" t="s">
        <v>1592</v>
      </c>
      <c r="E126" s="71" t="s">
        <v>1722</v>
      </c>
      <c r="F126" s="90">
        <v>80.22</v>
      </c>
      <c r="G126" s="91" t="s">
        <v>2775</v>
      </c>
      <c r="H126" s="71" t="s">
        <v>408</v>
      </c>
      <c r="I126" s="71">
        <v>628621</v>
      </c>
      <c r="J126" s="72" t="s">
        <v>1319</v>
      </c>
      <c r="K126" s="71" t="s">
        <v>1305</v>
      </c>
      <c r="L126" s="71" t="s">
        <v>1305</v>
      </c>
      <c r="M126" s="73" t="s">
        <v>140</v>
      </c>
      <c r="N126" s="73">
        <v>201050201</v>
      </c>
      <c r="O126" s="73" t="s">
        <v>94</v>
      </c>
      <c r="P126" s="71" t="s">
        <v>142</v>
      </c>
      <c r="Q126" s="74">
        <v>4000</v>
      </c>
      <c r="R126" s="74">
        <v>4000</v>
      </c>
      <c r="S126" s="74">
        <v>4000</v>
      </c>
      <c r="T126" s="75">
        <v>0</v>
      </c>
      <c r="U126" s="74">
        <v>4000</v>
      </c>
      <c r="V126" s="74">
        <v>4000</v>
      </c>
      <c r="W126" s="73" t="s">
        <v>2631</v>
      </c>
      <c r="X126" s="73" t="s">
        <v>133</v>
      </c>
      <c r="Y126" s="73" t="s">
        <v>133</v>
      </c>
      <c r="Z126" s="73" t="s">
        <v>144</v>
      </c>
      <c r="AA126" s="76">
        <v>42310</v>
      </c>
      <c r="AB126" s="76">
        <v>42358</v>
      </c>
      <c r="AC126" s="77"/>
      <c r="AD126" s="77"/>
      <c r="AE126" s="72" t="s">
        <v>1319</v>
      </c>
      <c r="AF126" s="73" t="s">
        <v>1306</v>
      </c>
      <c r="AG126" s="71">
        <v>796</v>
      </c>
      <c r="AH126" s="71" t="s">
        <v>345</v>
      </c>
      <c r="AI126" s="77">
        <v>1</v>
      </c>
      <c r="AJ126" s="77">
        <v>45</v>
      </c>
      <c r="AK126" s="71" t="s">
        <v>148</v>
      </c>
      <c r="AL126" s="76">
        <v>42379</v>
      </c>
      <c r="AM126" s="76">
        <v>42379</v>
      </c>
      <c r="AN126" s="76">
        <v>42735</v>
      </c>
      <c r="AO126" s="77">
        <v>2016</v>
      </c>
      <c r="AP126" s="71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4"/>
      <c r="BB126" s="77"/>
      <c r="BC126" s="71" t="s">
        <v>1307</v>
      </c>
      <c r="BD126" s="71" t="s">
        <v>1308</v>
      </c>
      <c r="BE126" s="71" t="s">
        <v>1303</v>
      </c>
      <c r="BF126" s="71">
        <v>8090000</v>
      </c>
    </row>
    <row r="127" spans="1:58" s="78" customFormat="1" ht="68.25" customHeight="1">
      <c r="A127" s="71">
        <v>8</v>
      </c>
      <c r="B127" s="71" t="s">
        <v>1320</v>
      </c>
      <c r="C127" s="71" t="s">
        <v>133</v>
      </c>
      <c r="D127" s="71" t="s">
        <v>1592</v>
      </c>
      <c r="E127" s="71" t="s">
        <v>1722</v>
      </c>
      <c r="F127" s="90">
        <v>80.22</v>
      </c>
      <c r="G127" s="91" t="s">
        <v>2775</v>
      </c>
      <c r="H127" s="71" t="s">
        <v>136</v>
      </c>
      <c r="I127" s="71">
        <v>628622</v>
      </c>
      <c r="J127" s="72" t="s">
        <v>1321</v>
      </c>
      <c r="K127" s="71" t="s">
        <v>1305</v>
      </c>
      <c r="L127" s="71" t="s">
        <v>1305</v>
      </c>
      <c r="M127" s="73" t="s">
        <v>140</v>
      </c>
      <c r="N127" s="73">
        <v>201050201</v>
      </c>
      <c r="O127" s="73" t="s">
        <v>94</v>
      </c>
      <c r="P127" s="71" t="s">
        <v>142</v>
      </c>
      <c r="Q127" s="74">
        <v>2000</v>
      </c>
      <c r="R127" s="74">
        <v>2000</v>
      </c>
      <c r="S127" s="74">
        <v>2000</v>
      </c>
      <c r="T127" s="75">
        <v>0</v>
      </c>
      <c r="U127" s="74">
        <v>2000</v>
      </c>
      <c r="V127" s="74">
        <v>2000</v>
      </c>
      <c r="W127" s="73" t="s">
        <v>2631</v>
      </c>
      <c r="X127" s="73" t="s">
        <v>133</v>
      </c>
      <c r="Y127" s="73" t="s">
        <v>133</v>
      </c>
      <c r="Z127" s="73" t="s">
        <v>144</v>
      </c>
      <c r="AA127" s="76">
        <v>42310</v>
      </c>
      <c r="AB127" s="76">
        <v>42358</v>
      </c>
      <c r="AC127" s="77"/>
      <c r="AD127" s="77"/>
      <c r="AE127" s="72" t="s">
        <v>1321</v>
      </c>
      <c r="AF127" s="73" t="s">
        <v>1306</v>
      </c>
      <c r="AG127" s="71">
        <v>796</v>
      </c>
      <c r="AH127" s="71" t="s">
        <v>345</v>
      </c>
      <c r="AI127" s="77">
        <v>1</v>
      </c>
      <c r="AJ127" s="77">
        <v>45</v>
      </c>
      <c r="AK127" s="71" t="s">
        <v>148</v>
      </c>
      <c r="AL127" s="76">
        <v>42379</v>
      </c>
      <c r="AM127" s="76">
        <v>42379</v>
      </c>
      <c r="AN127" s="76">
        <v>42735</v>
      </c>
      <c r="AO127" s="77">
        <v>2016</v>
      </c>
      <c r="AP127" s="71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4"/>
      <c r="BB127" s="77"/>
      <c r="BC127" s="71" t="s">
        <v>1307</v>
      </c>
      <c r="BD127" s="71" t="s">
        <v>1308</v>
      </c>
      <c r="BE127" s="71" t="s">
        <v>1303</v>
      </c>
      <c r="BF127" s="71">
        <v>8090000</v>
      </c>
    </row>
    <row r="128" spans="1:58" s="78" customFormat="1" ht="68.25" customHeight="1">
      <c r="A128" s="71">
        <v>8</v>
      </c>
      <c r="B128" s="71" t="s">
        <v>1322</v>
      </c>
      <c r="C128" s="71" t="s">
        <v>133</v>
      </c>
      <c r="D128" s="71" t="s">
        <v>1592</v>
      </c>
      <c r="E128" s="71" t="s">
        <v>1722</v>
      </c>
      <c r="F128" s="90">
        <v>80.22</v>
      </c>
      <c r="G128" s="91" t="s">
        <v>2775</v>
      </c>
      <c r="H128" s="71" t="s">
        <v>136</v>
      </c>
      <c r="I128" s="71">
        <v>628623</v>
      </c>
      <c r="J128" s="72" t="s">
        <v>1323</v>
      </c>
      <c r="K128" s="71" t="s">
        <v>1305</v>
      </c>
      <c r="L128" s="71" t="s">
        <v>1305</v>
      </c>
      <c r="M128" s="73" t="s">
        <v>140</v>
      </c>
      <c r="N128" s="73">
        <v>201050201</v>
      </c>
      <c r="O128" s="73" t="s">
        <v>94</v>
      </c>
      <c r="P128" s="71" t="s">
        <v>142</v>
      </c>
      <c r="Q128" s="74">
        <v>2000</v>
      </c>
      <c r="R128" s="74">
        <v>2000</v>
      </c>
      <c r="S128" s="74">
        <v>2000</v>
      </c>
      <c r="T128" s="75">
        <v>0</v>
      </c>
      <c r="U128" s="74">
        <v>2000</v>
      </c>
      <c r="V128" s="74">
        <v>2000</v>
      </c>
      <c r="W128" s="73" t="s">
        <v>2631</v>
      </c>
      <c r="X128" s="73" t="s">
        <v>133</v>
      </c>
      <c r="Y128" s="73" t="s">
        <v>133</v>
      </c>
      <c r="Z128" s="73" t="s">
        <v>144</v>
      </c>
      <c r="AA128" s="76">
        <v>42310</v>
      </c>
      <c r="AB128" s="76">
        <v>42358</v>
      </c>
      <c r="AC128" s="77"/>
      <c r="AD128" s="77"/>
      <c r="AE128" s="72" t="s">
        <v>1324</v>
      </c>
      <c r="AF128" s="73" t="s">
        <v>1306</v>
      </c>
      <c r="AG128" s="71">
        <v>796</v>
      </c>
      <c r="AH128" s="71" t="s">
        <v>345</v>
      </c>
      <c r="AI128" s="77">
        <v>1</v>
      </c>
      <c r="AJ128" s="77">
        <v>45</v>
      </c>
      <c r="AK128" s="71" t="s">
        <v>148</v>
      </c>
      <c r="AL128" s="76">
        <v>42379</v>
      </c>
      <c r="AM128" s="76">
        <v>42379</v>
      </c>
      <c r="AN128" s="76">
        <v>42735</v>
      </c>
      <c r="AO128" s="77">
        <v>2016</v>
      </c>
      <c r="AP128" s="71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4"/>
      <c r="BB128" s="77"/>
      <c r="BC128" s="71"/>
      <c r="BD128" s="71" t="s">
        <v>1308</v>
      </c>
      <c r="BE128" s="71" t="s">
        <v>1303</v>
      </c>
      <c r="BF128" s="71">
        <v>8090000</v>
      </c>
    </row>
    <row r="129" spans="1:58" s="78" customFormat="1" ht="68.25" customHeight="1">
      <c r="A129" s="71">
        <v>8</v>
      </c>
      <c r="B129" s="71" t="s">
        <v>1325</v>
      </c>
      <c r="C129" s="71" t="s">
        <v>133</v>
      </c>
      <c r="D129" s="71" t="s">
        <v>1592</v>
      </c>
      <c r="E129" s="71" t="s">
        <v>1722</v>
      </c>
      <c r="F129" s="90">
        <v>80.22</v>
      </c>
      <c r="G129" s="91" t="s">
        <v>2775</v>
      </c>
      <c r="H129" s="71" t="s">
        <v>136</v>
      </c>
      <c r="I129" s="71">
        <v>628624</v>
      </c>
      <c r="J129" s="72" t="s">
        <v>1326</v>
      </c>
      <c r="K129" s="71" t="s">
        <v>1305</v>
      </c>
      <c r="L129" s="71" t="s">
        <v>1305</v>
      </c>
      <c r="M129" s="73" t="s">
        <v>140</v>
      </c>
      <c r="N129" s="73">
        <v>201050201</v>
      </c>
      <c r="O129" s="73" t="s">
        <v>94</v>
      </c>
      <c r="P129" s="71" t="s">
        <v>142</v>
      </c>
      <c r="Q129" s="74">
        <v>2000</v>
      </c>
      <c r="R129" s="74">
        <v>2000</v>
      </c>
      <c r="S129" s="74">
        <v>2000</v>
      </c>
      <c r="T129" s="75">
        <v>0</v>
      </c>
      <c r="U129" s="74">
        <v>2000</v>
      </c>
      <c r="V129" s="74">
        <v>2000</v>
      </c>
      <c r="W129" s="73" t="s">
        <v>2631</v>
      </c>
      <c r="X129" s="73" t="s">
        <v>133</v>
      </c>
      <c r="Y129" s="73" t="s">
        <v>133</v>
      </c>
      <c r="Z129" s="73" t="s">
        <v>144</v>
      </c>
      <c r="AA129" s="76">
        <v>42310</v>
      </c>
      <c r="AB129" s="76">
        <v>42358</v>
      </c>
      <c r="AC129" s="77"/>
      <c r="AD129" s="77"/>
      <c r="AE129" s="72" t="s">
        <v>1327</v>
      </c>
      <c r="AF129" s="73" t="s">
        <v>1306</v>
      </c>
      <c r="AG129" s="71">
        <v>796</v>
      </c>
      <c r="AH129" s="71" t="s">
        <v>345</v>
      </c>
      <c r="AI129" s="77">
        <v>1</v>
      </c>
      <c r="AJ129" s="77">
        <v>45</v>
      </c>
      <c r="AK129" s="71" t="s">
        <v>148</v>
      </c>
      <c r="AL129" s="76">
        <v>42379</v>
      </c>
      <c r="AM129" s="76">
        <v>42379</v>
      </c>
      <c r="AN129" s="76">
        <v>42735</v>
      </c>
      <c r="AO129" s="77">
        <v>2016</v>
      </c>
      <c r="AP129" s="71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4"/>
      <c r="BB129" s="77"/>
      <c r="BC129" s="71" t="s">
        <v>1307</v>
      </c>
      <c r="BD129" s="71" t="s">
        <v>1308</v>
      </c>
      <c r="BE129" s="71" t="s">
        <v>1303</v>
      </c>
      <c r="BF129" s="71">
        <v>8090000</v>
      </c>
    </row>
    <row r="130" spans="1:58" s="78" customFormat="1" ht="68.25" customHeight="1">
      <c r="A130" s="71">
        <v>8</v>
      </c>
      <c r="B130" s="71" t="s">
        <v>1328</v>
      </c>
      <c r="C130" s="71" t="s">
        <v>133</v>
      </c>
      <c r="D130" s="71" t="s">
        <v>1592</v>
      </c>
      <c r="E130" s="71" t="s">
        <v>1722</v>
      </c>
      <c r="F130" s="90">
        <v>80.22</v>
      </c>
      <c r="G130" s="91" t="s">
        <v>2775</v>
      </c>
      <c r="H130" s="71" t="s">
        <v>408</v>
      </c>
      <c r="I130" s="71">
        <v>628625</v>
      </c>
      <c r="J130" s="72" t="s">
        <v>1329</v>
      </c>
      <c r="K130" s="71" t="s">
        <v>1305</v>
      </c>
      <c r="L130" s="71" t="s">
        <v>1305</v>
      </c>
      <c r="M130" s="73" t="s">
        <v>140</v>
      </c>
      <c r="N130" s="73">
        <v>201050201</v>
      </c>
      <c r="O130" s="73" t="s">
        <v>94</v>
      </c>
      <c r="P130" s="71" t="s">
        <v>142</v>
      </c>
      <c r="Q130" s="74">
        <v>2000</v>
      </c>
      <c r="R130" s="74">
        <v>2000</v>
      </c>
      <c r="S130" s="74">
        <v>2000</v>
      </c>
      <c r="T130" s="75">
        <v>0</v>
      </c>
      <c r="U130" s="74">
        <v>2000</v>
      </c>
      <c r="V130" s="74">
        <v>2000</v>
      </c>
      <c r="W130" s="73" t="s">
        <v>2631</v>
      </c>
      <c r="X130" s="73" t="s">
        <v>133</v>
      </c>
      <c r="Y130" s="73" t="s">
        <v>133</v>
      </c>
      <c r="Z130" s="73" t="s">
        <v>144</v>
      </c>
      <c r="AA130" s="76">
        <v>42310</v>
      </c>
      <c r="AB130" s="76">
        <v>42358</v>
      </c>
      <c r="AC130" s="77"/>
      <c r="AD130" s="77"/>
      <c r="AE130" s="72" t="s">
        <v>1329</v>
      </c>
      <c r="AF130" s="73" t="s">
        <v>1306</v>
      </c>
      <c r="AG130" s="71">
        <v>796</v>
      </c>
      <c r="AH130" s="71" t="s">
        <v>345</v>
      </c>
      <c r="AI130" s="77">
        <v>1</v>
      </c>
      <c r="AJ130" s="77">
        <v>45</v>
      </c>
      <c r="AK130" s="71" t="s">
        <v>148</v>
      </c>
      <c r="AL130" s="76">
        <v>42379</v>
      </c>
      <c r="AM130" s="76">
        <v>42379</v>
      </c>
      <c r="AN130" s="76">
        <v>42735</v>
      </c>
      <c r="AO130" s="77">
        <v>2016</v>
      </c>
      <c r="AP130" s="71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4"/>
      <c r="BB130" s="77"/>
      <c r="BC130" s="71" t="s">
        <v>1307</v>
      </c>
      <c r="BD130" s="71" t="s">
        <v>1308</v>
      </c>
      <c r="BE130" s="71" t="s">
        <v>1303</v>
      </c>
      <c r="BF130" s="71">
        <v>8090000</v>
      </c>
    </row>
    <row r="131" spans="1:58" s="78" customFormat="1" ht="68.25" customHeight="1">
      <c r="A131" s="71">
        <v>8</v>
      </c>
      <c r="B131" s="71" t="s">
        <v>1330</v>
      </c>
      <c r="C131" s="71" t="s">
        <v>133</v>
      </c>
      <c r="D131" s="71" t="s">
        <v>1592</v>
      </c>
      <c r="E131" s="71" t="s">
        <v>1722</v>
      </c>
      <c r="F131" s="90">
        <v>80.22</v>
      </c>
      <c r="G131" s="91" t="s">
        <v>2775</v>
      </c>
      <c r="H131" s="71" t="s">
        <v>136</v>
      </c>
      <c r="I131" s="71">
        <v>628626</v>
      </c>
      <c r="J131" s="72" t="s">
        <v>1331</v>
      </c>
      <c r="K131" s="71" t="s">
        <v>1305</v>
      </c>
      <c r="L131" s="71" t="s">
        <v>1305</v>
      </c>
      <c r="M131" s="73" t="s">
        <v>140</v>
      </c>
      <c r="N131" s="73">
        <v>201050201</v>
      </c>
      <c r="O131" s="73" t="s">
        <v>94</v>
      </c>
      <c r="P131" s="71" t="s">
        <v>142</v>
      </c>
      <c r="Q131" s="74">
        <v>6000</v>
      </c>
      <c r="R131" s="74">
        <f>Q131*1.18</f>
        <v>7080</v>
      </c>
      <c r="S131" s="74">
        <v>6000</v>
      </c>
      <c r="T131" s="75">
        <v>0.18</v>
      </c>
      <c r="U131" s="74">
        <v>6000</v>
      </c>
      <c r="V131" s="74">
        <f>U131*1.18</f>
        <v>7080</v>
      </c>
      <c r="W131" s="73" t="s">
        <v>2631</v>
      </c>
      <c r="X131" s="73" t="s">
        <v>133</v>
      </c>
      <c r="Y131" s="73" t="s">
        <v>133</v>
      </c>
      <c r="Z131" s="73" t="s">
        <v>144</v>
      </c>
      <c r="AA131" s="76">
        <v>42310</v>
      </c>
      <c r="AB131" s="76">
        <v>42358</v>
      </c>
      <c r="AC131" s="77"/>
      <c r="AD131" s="77"/>
      <c r="AE131" s="72" t="s">
        <v>1331</v>
      </c>
      <c r="AF131" s="73" t="s">
        <v>1306</v>
      </c>
      <c r="AG131" s="71">
        <v>796</v>
      </c>
      <c r="AH131" s="71" t="s">
        <v>345</v>
      </c>
      <c r="AI131" s="77">
        <v>1</v>
      </c>
      <c r="AJ131" s="77">
        <v>45</v>
      </c>
      <c r="AK131" s="71" t="s">
        <v>148</v>
      </c>
      <c r="AL131" s="76">
        <v>42379</v>
      </c>
      <c r="AM131" s="76">
        <v>42379</v>
      </c>
      <c r="AN131" s="76">
        <v>42735</v>
      </c>
      <c r="AO131" s="77">
        <v>2016</v>
      </c>
      <c r="AP131" s="71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4"/>
      <c r="BB131" s="77"/>
      <c r="BC131" s="71" t="s">
        <v>1307</v>
      </c>
      <c r="BD131" s="71" t="s">
        <v>1308</v>
      </c>
      <c r="BE131" s="71" t="s">
        <v>1303</v>
      </c>
      <c r="BF131" s="71">
        <v>8090000</v>
      </c>
    </row>
    <row r="132" spans="1:58" s="78" customFormat="1" ht="68.25" customHeight="1">
      <c r="A132" s="71">
        <v>8</v>
      </c>
      <c r="B132" s="71" t="s">
        <v>1332</v>
      </c>
      <c r="C132" s="71" t="s">
        <v>133</v>
      </c>
      <c r="D132" s="71" t="s">
        <v>1592</v>
      </c>
      <c r="E132" s="71" t="s">
        <v>1722</v>
      </c>
      <c r="F132" s="90">
        <v>80.22</v>
      </c>
      <c r="G132" s="91" t="s">
        <v>2775</v>
      </c>
      <c r="H132" s="71" t="s">
        <v>136</v>
      </c>
      <c r="I132" s="71">
        <v>628627</v>
      </c>
      <c r="J132" s="72" t="s">
        <v>1333</v>
      </c>
      <c r="K132" s="71" t="s">
        <v>1305</v>
      </c>
      <c r="L132" s="71" t="s">
        <v>1305</v>
      </c>
      <c r="M132" s="73" t="s">
        <v>1175</v>
      </c>
      <c r="N132" s="73">
        <v>20050202</v>
      </c>
      <c r="O132" s="73" t="s">
        <v>119</v>
      </c>
      <c r="P132" s="71" t="s">
        <v>142</v>
      </c>
      <c r="Q132" s="74">
        <v>10000</v>
      </c>
      <c r="R132" s="74">
        <f>Q132*1.18</f>
        <v>11800</v>
      </c>
      <c r="S132" s="74">
        <v>10000</v>
      </c>
      <c r="T132" s="75">
        <v>0.18</v>
      </c>
      <c r="U132" s="74">
        <v>10000</v>
      </c>
      <c r="V132" s="74">
        <f>U132*1.18</f>
        <v>11800</v>
      </c>
      <c r="W132" s="73" t="s">
        <v>2631</v>
      </c>
      <c r="X132" s="73" t="s">
        <v>133</v>
      </c>
      <c r="Y132" s="73" t="s">
        <v>133</v>
      </c>
      <c r="Z132" s="73" t="s">
        <v>144</v>
      </c>
      <c r="AA132" s="76">
        <v>42401</v>
      </c>
      <c r="AB132" s="76">
        <v>42421</v>
      </c>
      <c r="AC132" s="77"/>
      <c r="AD132" s="77"/>
      <c r="AE132" s="72" t="s">
        <v>1333</v>
      </c>
      <c r="AF132" s="73" t="s">
        <v>1306</v>
      </c>
      <c r="AG132" s="71">
        <v>796</v>
      </c>
      <c r="AH132" s="71" t="s">
        <v>345</v>
      </c>
      <c r="AI132" s="77">
        <v>1</v>
      </c>
      <c r="AJ132" s="77">
        <v>45</v>
      </c>
      <c r="AK132" s="71" t="s">
        <v>148</v>
      </c>
      <c r="AL132" s="76">
        <v>42450</v>
      </c>
      <c r="AM132" s="76">
        <v>42461</v>
      </c>
      <c r="AN132" s="76">
        <v>42735</v>
      </c>
      <c r="AO132" s="77">
        <v>2016</v>
      </c>
      <c r="AP132" s="71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4"/>
      <c r="BB132" s="77"/>
      <c r="BC132" s="71" t="s">
        <v>1307</v>
      </c>
      <c r="BD132" s="71" t="s">
        <v>1308</v>
      </c>
      <c r="BE132" s="71" t="s">
        <v>1303</v>
      </c>
      <c r="BF132" s="71">
        <v>8090000</v>
      </c>
    </row>
    <row r="133" spans="1:58" s="78" customFormat="1" ht="68.25" customHeight="1">
      <c r="A133" s="71">
        <v>8</v>
      </c>
      <c r="B133" s="71" t="s">
        <v>1334</v>
      </c>
      <c r="C133" s="71" t="s">
        <v>133</v>
      </c>
      <c r="D133" s="71" t="s">
        <v>1592</v>
      </c>
      <c r="E133" s="71" t="s">
        <v>1722</v>
      </c>
      <c r="F133" s="90">
        <v>80.22</v>
      </c>
      <c r="G133" s="91" t="s">
        <v>2775</v>
      </c>
      <c r="H133" s="71" t="s">
        <v>136</v>
      </c>
      <c r="I133" s="71">
        <v>628628</v>
      </c>
      <c r="J133" s="72" t="s">
        <v>1335</v>
      </c>
      <c r="K133" s="71" t="s">
        <v>1305</v>
      </c>
      <c r="L133" s="71" t="s">
        <v>1305</v>
      </c>
      <c r="M133" s="73" t="s">
        <v>140</v>
      </c>
      <c r="N133" s="73">
        <v>201050201</v>
      </c>
      <c r="O133" s="73" t="s">
        <v>94</v>
      </c>
      <c r="P133" s="71" t="s">
        <v>142</v>
      </c>
      <c r="Q133" s="74">
        <v>11300</v>
      </c>
      <c r="R133" s="74">
        <v>11300</v>
      </c>
      <c r="S133" s="74">
        <v>11300</v>
      </c>
      <c r="T133" s="75">
        <v>0</v>
      </c>
      <c r="U133" s="74">
        <v>11300</v>
      </c>
      <c r="V133" s="74">
        <v>11300</v>
      </c>
      <c r="W133" s="73" t="s">
        <v>154</v>
      </c>
      <c r="X133" s="73" t="s">
        <v>133</v>
      </c>
      <c r="Y133" s="73" t="s">
        <v>133</v>
      </c>
      <c r="Z133" s="73" t="s">
        <v>1336</v>
      </c>
      <c r="AA133" s="76">
        <v>42430</v>
      </c>
      <c r="AB133" s="76">
        <v>42450</v>
      </c>
      <c r="AC133" s="77" t="s">
        <v>1337</v>
      </c>
      <c r="AD133" s="77" t="s">
        <v>1338</v>
      </c>
      <c r="AE133" s="72" t="s">
        <v>1335</v>
      </c>
      <c r="AF133" s="73" t="s">
        <v>1306</v>
      </c>
      <c r="AG133" s="71">
        <v>796</v>
      </c>
      <c r="AH133" s="71" t="s">
        <v>345</v>
      </c>
      <c r="AI133" s="77">
        <v>1</v>
      </c>
      <c r="AJ133" s="77">
        <v>45</v>
      </c>
      <c r="AK133" s="71" t="s">
        <v>148</v>
      </c>
      <c r="AL133" s="76">
        <v>42471</v>
      </c>
      <c r="AM133" s="76">
        <v>42491</v>
      </c>
      <c r="AN133" s="76">
        <v>42551</v>
      </c>
      <c r="AO133" s="77">
        <v>2016</v>
      </c>
      <c r="AP133" s="71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4"/>
      <c r="BB133" s="77"/>
      <c r="BC133" s="71" t="s">
        <v>1307</v>
      </c>
      <c r="BD133" s="71" t="s">
        <v>1308</v>
      </c>
      <c r="BE133" s="71" t="s">
        <v>1303</v>
      </c>
      <c r="BF133" s="71">
        <v>8090000</v>
      </c>
    </row>
    <row r="134" spans="1:58" s="78" customFormat="1" ht="68.25" customHeight="1">
      <c r="A134" s="71">
        <v>8</v>
      </c>
      <c r="B134" s="71" t="s">
        <v>1339</v>
      </c>
      <c r="C134" s="71" t="s">
        <v>133</v>
      </c>
      <c r="D134" s="71" t="s">
        <v>1592</v>
      </c>
      <c r="E134" s="71" t="s">
        <v>1722</v>
      </c>
      <c r="F134" s="90">
        <v>80.22</v>
      </c>
      <c r="G134" s="91" t="s">
        <v>2775</v>
      </c>
      <c r="H134" s="71" t="s">
        <v>136</v>
      </c>
      <c r="I134" s="71">
        <v>628629</v>
      </c>
      <c r="J134" s="72" t="s">
        <v>1340</v>
      </c>
      <c r="K134" s="71" t="s">
        <v>1305</v>
      </c>
      <c r="L134" s="71" t="s">
        <v>1305</v>
      </c>
      <c r="M134" s="73" t="s">
        <v>140</v>
      </c>
      <c r="N134" s="73">
        <v>201050201</v>
      </c>
      <c r="O134" s="73" t="s">
        <v>94</v>
      </c>
      <c r="P134" s="71" t="s">
        <v>142</v>
      </c>
      <c r="Q134" s="74">
        <v>15000</v>
      </c>
      <c r="R134" s="74">
        <v>15000</v>
      </c>
      <c r="S134" s="74">
        <v>15000</v>
      </c>
      <c r="T134" s="75">
        <v>0</v>
      </c>
      <c r="U134" s="74">
        <v>15000</v>
      </c>
      <c r="V134" s="74">
        <v>15000</v>
      </c>
      <c r="W134" s="73" t="s">
        <v>154</v>
      </c>
      <c r="X134" s="73" t="s">
        <v>133</v>
      </c>
      <c r="Y134" s="73" t="s">
        <v>133</v>
      </c>
      <c r="Z134" s="73" t="s">
        <v>1336</v>
      </c>
      <c r="AA134" s="76">
        <v>42601</v>
      </c>
      <c r="AB134" s="76">
        <v>42613</v>
      </c>
      <c r="AC134" s="77" t="s">
        <v>1337</v>
      </c>
      <c r="AD134" s="77" t="s">
        <v>1341</v>
      </c>
      <c r="AE134" s="72" t="s">
        <v>1342</v>
      </c>
      <c r="AF134" s="73" t="s">
        <v>1306</v>
      </c>
      <c r="AG134" s="71">
        <v>796</v>
      </c>
      <c r="AH134" s="71" t="s">
        <v>345</v>
      </c>
      <c r="AI134" s="77">
        <v>1</v>
      </c>
      <c r="AJ134" s="77">
        <v>45</v>
      </c>
      <c r="AK134" s="71" t="s">
        <v>148</v>
      </c>
      <c r="AL134" s="76">
        <v>42634</v>
      </c>
      <c r="AM134" s="76">
        <v>42644</v>
      </c>
      <c r="AN134" s="76">
        <v>44377</v>
      </c>
      <c r="AO134" s="77" t="s">
        <v>967</v>
      </c>
      <c r="AP134" s="71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4"/>
      <c r="BB134" s="77"/>
      <c r="BC134" s="71" t="s">
        <v>1307</v>
      </c>
      <c r="BD134" s="71" t="s">
        <v>1308</v>
      </c>
      <c r="BE134" s="71" t="s">
        <v>1303</v>
      </c>
      <c r="BF134" s="71">
        <v>8090000</v>
      </c>
    </row>
    <row r="135" spans="1:58" s="78" customFormat="1" ht="68.25" customHeight="1">
      <c r="A135" s="71">
        <v>8</v>
      </c>
      <c r="B135" s="71" t="s">
        <v>1343</v>
      </c>
      <c r="C135" s="71" t="s">
        <v>133</v>
      </c>
      <c r="D135" s="71" t="s">
        <v>1592</v>
      </c>
      <c r="E135" s="71" t="s">
        <v>1722</v>
      </c>
      <c r="F135" s="90">
        <v>80.22</v>
      </c>
      <c r="G135" s="91" t="s">
        <v>2775</v>
      </c>
      <c r="H135" s="71" t="s">
        <v>136</v>
      </c>
      <c r="I135" s="71">
        <v>628630</v>
      </c>
      <c r="J135" s="72" t="s">
        <v>1344</v>
      </c>
      <c r="K135" s="71" t="s">
        <v>1305</v>
      </c>
      <c r="L135" s="71" t="s">
        <v>1305</v>
      </c>
      <c r="M135" s="73" t="s">
        <v>140</v>
      </c>
      <c r="N135" s="73">
        <v>201050201</v>
      </c>
      <c r="O135" s="73" t="s">
        <v>94</v>
      </c>
      <c r="P135" s="71" t="s">
        <v>142</v>
      </c>
      <c r="Q135" s="74">
        <v>10000</v>
      </c>
      <c r="R135" s="74">
        <v>10000</v>
      </c>
      <c r="S135" s="74">
        <v>10000</v>
      </c>
      <c r="T135" s="75">
        <v>0</v>
      </c>
      <c r="U135" s="74">
        <v>10000</v>
      </c>
      <c r="V135" s="74">
        <v>10000</v>
      </c>
      <c r="W135" s="73" t="s">
        <v>154</v>
      </c>
      <c r="X135" s="73" t="s">
        <v>133</v>
      </c>
      <c r="Y135" s="73" t="s">
        <v>133</v>
      </c>
      <c r="Z135" s="73" t="s">
        <v>1336</v>
      </c>
      <c r="AA135" s="76">
        <v>42583</v>
      </c>
      <c r="AB135" s="76">
        <v>42613</v>
      </c>
      <c r="AC135" s="77" t="s">
        <v>1337</v>
      </c>
      <c r="AD135" s="77" t="s">
        <v>1345</v>
      </c>
      <c r="AE135" s="72" t="s">
        <v>1346</v>
      </c>
      <c r="AF135" s="73" t="s">
        <v>1306</v>
      </c>
      <c r="AG135" s="71">
        <v>796</v>
      </c>
      <c r="AH135" s="71" t="s">
        <v>345</v>
      </c>
      <c r="AI135" s="77">
        <v>1</v>
      </c>
      <c r="AJ135" s="77">
        <v>45</v>
      </c>
      <c r="AK135" s="71" t="s">
        <v>148</v>
      </c>
      <c r="AL135" s="76">
        <v>42634</v>
      </c>
      <c r="AM135" s="76">
        <v>42644</v>
      </c>
      <c r="AN135" s="76">
        <v>44377</v>
      </c>
      <c r="AO135" s="77" t="s">
        <v>967</v>
      </c>
      <c r="AP135" s="71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4"/>
      <c r="BB135" s="77"/>
      <c r="BC135" s="71" t="s">
        <v>1307</v>
      </c>
      <c r="BD135" s="71" t="s">
        <v>1308</v>
      </c>
      <c r="BE135" s="71" t="s">
        <v>1303</v>
      </c>
      <c r="BF135" s="71">
        <v>8090000</v>
      </c>
    </row>
    <row r="136" spans="1:58" s="78" customFormat="1" ht="68.25" customHeight="1">
      <c r="A136" s="71">
        <v>8</v>
      </c>
      <c r="B136" s="71" t="s">
        <v>1347</v>
      </c>
      <c r="C136" s="71" t="s">
        <v>133</v>
      </c>
      <c r="D136" s="71" t="s">
        <v>1592</v>
      </c>
      <c r="E136" s="71" t="s">
        <v>1722</v>
      </c>
      <c r="F136" s="90">
        <v>80.22</v>
      </c>
      <c r="G136" s="91" t="s">
        <v>2775</v>
      </c>
      <c r="H136" s="71" t="s">
        <v>136</v>
      </c>
      <c r="I136" s="71">
        <v>628633</v>
      </c>
      <c r="J136" s="72" t="s">
        <v>1348</v>
      </c>
      <c r="K136" s="71" t="s">
        <v>1305</v>
      </c>
      <c r="L136" s="71" t="s">
        <v>1305</v>
      </c>
      <c r="M136" s="73" t="s">
        <v>1175</v>
      </c>
      <c r="N136" s="73">
        <v>20050202</v>
      </c>
      <c r="O136" s="73" t="s">
        <v>119</v>
      </c>
      <c r="P136" s="71" t="s">
        <v>142</v>
      </c>
      <c r="Q136" s="74">
        <v>3000</v>
      </c>
      <c r="R136" s="74">
        <f t="shared" ref="R136:R142" si="8">Q136*1.18</f>
        <v>3540</v>
      </c>
      <c r="S136" s="74">
        <v>3000</v>
      </c>
      <c r="T136" s="75">
        <v>0.18</v>
      </c>
      <c r="U136" s="74">
        <v>3000</v>
      </c>
      <c r="V136" s="74">
        <f t="shared" ref="V136:V142" si="9">U136*1.18</f>
        <v>3540</v>
      </c>
      <c r="W136" s="73" t="s">
        <v>154</v>
      </c>
      <c r="X136" s="73" t="s">
        <v>133</v>
      </c>
      <c r="Y136" s="73" t="s">
        <v>133</v>
      </c>
      <c r="Z136" s="73" t="s">
        <v>1336</v>
      </c>
      <c r="AA136" s="76">
        <v>42447</v>
      </c>
      <c r="AB136" s="76">
        <v>42447</v>
      </c>
      <c r="AC136" s="77" t="s">
        <v>1337</v>
      </c>
      <c r="AD136" s="77" t="s">
        <v>949</v>
      </c>
      <c r="AE136" s="72" t="s">
        <v>1348</v>
      </c>
      <c r="AF136" s="73" t="s">
        <v>1306</v>
      </c>
      <c r="AG136" s="71">
        <v>796</v>
      </c>
      <c r="AH136" s="71" t="s">
        <v>345</v>
      </c>
      <c r="AI136" s="77">
        <v>1</v>
      </c>
      <c r="AJ136" s="77">
        <v>45</v>
      </c>
      <c r="AK136" s="71" t="s">
        <v>148</v>
      </c>
      <c r="AL136" s="76">
        <v>42478</v>
      </c>
      <c r="AM136" s="76">
        <v>42492</v>
      </c>
      <c r="AN136" s="76">
        <v>42582</v>
      </c>
      <c r="AO136" s="77">
        <v>2016</v>
      </c>
      <c r="AP136" s="71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4"/>
      <c r="BB136" s="77"/>
      <c r="BC136" s="71" t="s">
        <v>1307</v>
      </c>
      <c r="BD136" s="71" t="s">
        <v>1308</v>
      </c>
      <c r="BE136" s="71" t="s">
        <v>1303</v>
      </c>
      <c r="BF136" s="71">
        <v>8090000</v>
      </c>
    </row>
    <row r="137" spans="1:58" s="78" customFormat="1" ht="68.25" customHeight="1">
      <c r="A137" s="71">
        <v>4</v>
      </c>
      <c r="B137" s="71" t="s">
        <v>1589</v>
      </c>
      <c r="C137" s="71" t="s">
        <v>133</v>
      </c>
      <c r="D137" s="71" t="s">
        <v>1349</v>
      </c>
      <c r="E137" s="71" t="s">
        <v>4661</v>
      </c>
      <c r="F137" s="90" t="s">
        <v>1350</v>
      </c>
      <c r="G137" s="91" t="s">
        <v>2776</v>
      </c>
      <c r="H137" s="71" t="s">
        <v>136</v>
      </c>
      <c r="I137" s="71">
        <v>628904</v>
      </c>
      <c r="J137" s="72" t="s">
        <v>1351</v>
      </c>
      <c r="K137" s="71" t="s">
        <v>1352</v>
      </c>
      <c r="L137" s="71" t="s">
        <v>1352</v>
      </c>
      <c r="M137" s="73" t="s">
        <v>140</v>
      </c>
      <c r="N137" s="73" t="s">
        <v>1353</v>
      </c>
      <c r="O137" s="73" t="s">
        <v>1354</v>
      </c>
      <c r="P137" s="71" t="s">
        <v>447</v>
      </c>
      <c r="Q137" s="74">
        <v>203389.83050847458</v>
      </c>
      <c r="R137" s="74">
        <f t="shared" si="8"/>
        <v>240000</v>
      </c>
      <c r="S137" s="74">
        <v>0</v>
      </c>
      <c r="T137" s="75">
        <v>0.18</v>
      </c>
      <c r="U137" s="74">
        <v>203389.83050847458</v>
      </c>
      <c r="V137" s="74">
        <f t="shared" si="9"/>
        <v>240000</v>
      </c>
      <c r="W137" s="73" t="s">
        <v>143</v>
      </c>
      <c r="X137" s="73" t="str">
        <f t="shared" ref="X137:X144" si="10">C137</f>
        <v>ПАО "МОЭСК"</v>
      </c>
      <c r="Y137" s="73" t="str">
        <f t="shared" ref="Y137:Y144" si="11">C137</f>
        <v>ПАО "МОЭСК"</v>
      </c>
      <c r="Z137" s="73" t="s">
        <v>290</v>
      </c>
      <c r="AA137" s="76">
        <v>42461</v>
      </c>
      <c r="AB137" s="76">
        <v>42522</v>
      </c>
      <c r="AC137" s="77"/>
      <c r="AD137" s="77"/>
      <c r="AE137" s="72" t="str">
        <f t="shared" ref="AE137:AE144" si="12">J137</f>
        <v>Создание автоматизированной системы управления предоставлением услуг технологического присоединения ПАО «МОЭСК»</v>
      </c>
      <c r="AF137" s="73" t="s">
        <v>399</v>
      </c>
      <c r="AG137" s="71">
        <v>796</v>
      </c>
      <c r="AH137" s="71" t="s">
        <v>231</v>
      </c>
      <c r="AI137" s="77">
        <v>1</v>
      </c>
      <c r="AJ137" s="77">
        <v>45914000</v>
      </c>
      <c r="AK137" s="71" t="s">
        <v>890</v>
      </c>
      <c r="AL137" s="76">
        <v>42552</v>
      </c>
      <c r="AM137" s="76">
        <v>42552</v>
      </c>
      <c r="AN137" s="76">
        <v>43282</v>
      </c>
      <c r="AO137" s="77" t="s">
        <v>1142</v>
      </c>
      <c r="AP137" s="71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4"/>
      <c r="BB137" s="77"/>
      <c r="BC137" s="71" t="s">
        <v>4661</v>
      </c>
      <c r="BD137" s="71" t="s">
        <v>1355</v>
      </c>
      <c r="BE137" s="71" t="s">
        <v>1350</v>
      </c>
      <c r="BF137" s="71">
        <v>7244000</v>
      </c>
    </row>
    <row r="138" spans="1:58" s="78" customFormat="1" ht="68.25" customHeight="1">
      <c r="A138" s="71">
        <v>4</v>
      </c>
      <c r="B138" s="71" t="s">
        <v>1590</v>
      </c>
      <c r="C138" s="71" t="s">
        <v>133</v>
      </c>
      <c r="D138" s="71" t="s">
        <v>1349</v>
      </c>
      <c r="E138" s="71" t="s">
        <v>4661</v>
      </c>
      <c r="F138" s="90" t="s">
        <v>1350</v>
      </c>
      <c r="G138" s="91" t="s">
        <v>2776</v>
      </c>
      <c r="H138" s="71" t="s">
        <v>136</v>
      </c>
      <c r="I138" s="71">
        <v>628906</v>
      </c>
      <c r="J138" s="72" t="s">
        <v>1356</v>
      </c>
      <c r="K138" s="71" t="s">
        <v>1352</v>
      </c>
      <c r="L138" s="71" t="s">
        <v>1352</v>
      </c>
      <c r="M138" s="73" t="s">
        <v>140</v>
      </c>
      <c r="N138" s="73" t="s">
        <v>1353</v>
      </c>
      <c r="O138" s="73" t="s">
        <v>1354</v>
      </c>
      <c r="P138" s="71" t="s">
        <v>447</v>
      </c>
      <c r="Q138" s="74">
        <v>55084.745762711864</v>
      </c>
      <c r="R138" s="74">
        <f t="shared" si="8"/>
        <v>64999.999999999993</v>
      </c>
      <c r="S138" s="74">
        <v>0</v>
      </c>
      <c r="T138" s="75">
        <v>0.18</v>
      </c>
      <c r="U138" s="74">
        <v>55084.745762711864</v>
      </c>
      <c r="V138" s="74">
        <f t="shared" si="9"/>
        <v>64999.999999999993</v>
      </c>
      <c r="W138" s="73" t="s">
        <v>143</v>
      </c>
      <c r="X138" s="73" t="str">
        <f t="shared" si="10"/>
        <v>ПАО "МОЭСК"</v>
      </c>
      <c r="Y138" s="73" t="str">
        <f t="shared" si="11"/>
        <v>ПАО "МОЭСК"</v>
      </c>
      <c r="Z138" s="73" t="s">
        <v>290</v>
      </c>
      <c r="AA138" s="76">
        <v>42461</v>
      </c>
      <c r="AB138" s="76">
        <v>42522</v>
      </c>
      <c r="AC138" s="77"/>
      <c r="AD138" s="77"/>
      <c r="AE138" s="72" t="str">
        <f t="shared" si="12"/>
        <v>Создание автоматизированной системы управления развитием комплекса SAP ПАО "МОЭСК"</v>
      </c>
      <c r="AF138" s="73" t="s">
        <v>399</v>
      </c>
      <c r="AG138" s="71">
        <v>796</v>
      </c>
      <c r="AH138" s="71" t="s">
        <v>231</v>
      </c>
      <c r="AI138" s="77">
        <v>1</v>
      </c>
      <c r="AJ138" s="77">
        <v>45914000</v>
      </c>
      <c r="AK138" s="71" t="s">
        <v>890</v>
      </c>
      <c r="AL138" s="76">
        <v>42552</v>
      </c>
      <c r="AM138" s="76">
        <v>42552</v>
      </c>
      <c r="AN138" s="76">
        <v>42917</v>
      </c>
      <c r="AO138" s="77" t="s">
        <v>292</v>
      </c>
      <c r="AP138" s="71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4"/>
      <c r="BB138" s="77"/>
      <c r="BC138" s="71" t="s">
        <v>4661</v>
      </c>
      <c r="BD138" s="71" t="s">
        <v>1355</v>
      </c>
      <c r="BE138" s="71" t="s">
        <v>1350</v>
      </c>
      <c r="BF138" s="71">
        <v>7244000</v>
      </c>
    </row>
    <row r="139" spans="1:58" s="78" customFormat="1" ht="68.25" customHeight="1">
      <c r="A139" s="71">
        <v>4</v>
      </c>
      <c r="B139" s="71" t="s">
        <v>1591</v>
      </c>
      <c r="C139" s="71" t="s">
        <v>133</v>
      </c>
      <c r="D139" s="71" t="s">
        <v>1349</v>
      </c>
      <c r="E139" s="71" t="s">
        <v>4661</v>
      </c>
      <c r="F139" s="90" t="s">
        <v>1350</v>
      </c>
      <c r="G139" s="91" t="s">
        <v>2776</v>
      </c>
      <c r="H139" s="71" t="s">
        <v>136</v>
      </c>
      <c r="I139" s="71">
        <v>628907</v>
      </c>
      <c r="J139" s="72" t="s">
        <v>1357</v>
      </c>
      <c r="K139" s="71" t="s">
        <v>1352</v>
      </c>
      <c r="L139" s="71" t="s">
        <v>1352</v>
      </c>
      <c r="M139" s="73" t="s">
        <v>140</v>
      </c>
      <c r="N139" s="73" t="s">
        <v>1353</v>
      </c>
      <c r="O139" s="73" t="s">
        <v>1354</v>
      </c>
      <c r="P139" s="71" t="s">
        <v>447</v>
      </c>
      <c r="Q139" s="74">
        <v>101694.91525423729</v>
      </c>
      <c r="R139" s="74">
        <f t="shared" si="8"/>
        <v>120000</v>
      </c>
      <c r="S139" s="74">
        <v>0</v>
      </c>
      <c r="T139" s="75">
        <v>0.18</v>
      </c>
      <c r="U139" s="74">
        <v>101694.91525423729</v>
      </c>
      <c r="V139" s="74">
        <f t="shared" si="9"/>
        <v>120000</v>
      </c>
      <c r="W139" s="73" t="s">
        <v>143</v>
      </c>
      <c r="X139" s="73" t="str">
        <f t="shared" si="10"/>
        <v>ПАО "МОЭСК"</v>
      </c>
      <c r="Y139" s="73" t="str">
        <f t="shared" si="11"/>
        <v>ПАО "МОЭСК"</v>
      </c>
      <c r="Z139" s="73" t="s">
        <v>290</v>
      </c>
      <c r="AA139" s="76">
        <v>42401</v>
      </c>
      <c r="AB139" s="76">
        <v>42461</v>
      </c>
      <c r="AC139" s="77"/>
      <c r="AD139" s="77"/>
      <c r="AE139" s="72" t="str">
        <f t="shared" si="12"/>
        <v>Расширение функциональных возможностей  автоматизированной системы управления техническим обслуживанием и ремонтами оборудования ПАО "МОЭСК" (2-я очередь)</v>
      </c>
      <c r="AF139" s="73" t="s">
        <v>399</v>
      </c>
      <c r="AG139" s="71">
        <v>796</v>
      </c>
      <c r="AH139" s="71" t="s">
        <v>231</v>
      </c>
      <c r="AI139" s="77">
        <v>1</v>
      </c>
      <c r="AJ139" s="77">
        <v>45914000</v>
      </c>
      <c r="AK139" s="71" t="s">
        <v>890</v>
      </c>
      <c r="AL139" s="76">
        <v>42491</v>
      </c>
      <c r="AM139" s="76">
        <v>42491</v>
      </c>
      <c r="AN139" s="76">
        <v>42856</v>
      </c>
      <c r="AO139" s="77" t="s">
        <v>292</v>
      </c>
      <c r="AP139" s="71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4"/>
      <c r="BB139" s="77"/>
      <c r="BC139" s="71" t="s">
        <v>4661</v>
      </c>
      <c r="BD139" s="71" t="s">
        <v>1355</v>
      </c>
      <c r="BE139" s="71" t="s">
        <v>1350</v>
      </c>
      <c r="BF139" s="71">
        <v>7244000</v>
      </c>
    </row>
    <row r="140" spans="1:58" s="78" customFormat="1" ht="68.25" customHeight="1">
      <c r="A140" s="71">
        <v>4</v>
      </c>
      <c r="B140" s="71" t="s">
        <v>1358</v>
      </c>
      <c r="C140" s="71" t="s">
        <v>133</v>
      </c>
      <c r="D140" s="71" t="s">
        <v>1349</v>
      </c>
      <c r="E140" s="71" t="s">
        <v>4661</v>
      </c>
      <c r="F140" s="90" t="s">
        <v>1350</v>
      </c>
      <c r="G140" s="91" t="s">
        <v>2776</v>
      </c>
      <c r="H140" s="71" t="s">
        <v>136</v>
      </c>
      <c r="I140" s="71">
        <v>628908</v>
      </c>
      <c r="J140" s="72" t="s">
        <v>1359</v>
      </c>
      <c r="K140" s="71" t="s">
        <v>1352</v>
      </c>
      <c r="L140" s="71" t="s">
        <v>1352</v>
      </c>
      <c r="M140" s="73" t="s">
        <v>140</v>
      </c>
      <c r="N140" s="73" t="s">
        <v>1353</v>
      </c>
      <c r="O140" s="73" t="s">
        <v>1354</v>
      </c>
      <c r="P140" s="71" t="s">
        <v>447</v>
      </c>
      <c r="Q140" s="74">
        <v>80508.474576271197</v>
      </c>
      <c r="R140" s="74">
        <f t="shared" si="8"/>
        <v>95000.000000000015</v>
      </c>
      <c r="S140" s="74">
        <v>0</v>
      </c>
      <c r="T140" s="75">
        <v>0.18</v>
      </c>
      <c r="U140" s="74">
        <v>80508.474576271197</v>
      </c>
      <c r="V140" s="74">
        <f t="shared" si="9"/>
        <v>95000.000000000015</v>
      </c>
      <c r="W140" s="73" t="s">
        <v>143</v>
      </c>
      <c r="X140" s="73" t="str">
        <f t="shared" si="10"/>
        <v>ПАО "МОЭСК"</v>
      </c>
      <c r="Y140" s="73" t="str">
        <f t="shared" si="11"/>
        <v>ПАО "МОЭСК"</v>
      </c>
      <c r="Z140" s="73" t="s">
        <v>290</v>
      </c>
      <c r="AA140" s="76">
        <v>42339</v>
      </c>
      <c r="AB140" s="76">
        <v>42401</v>
      </c>
      <c r="AC140" s="77"/>
      <c r="AD140" s="77"/>
      <c r="AE140" s="72" t="str">
        <f t="shared" si="12"/>
        <v>Расширение функциональных возможностей  автоматизированной системы визуальной управленческой отчётности ПАО "МОЭСК"</v>
      </c>
      <c r="AF140" s="73" t="s">
        <v>399</v>
      </c>
      <c r="AG140" s="71">
        <v>796</v>
      </c>
      <c r="AH140" s="71" t="s">
        <v>231</v>
      </c>
      <c r="AI140" s="77">
        <v>1</v>
      </c>
      <c r="AJ140" s="77">
        <v>45914000</v>
      </c>
      <c r="AK140" s="71" t="s">
        <v>890</v>
      </c>
      <c r="AL140" s="76">
        <v>42430</v>
      </c>
      <c r="AM140" s="76">
        <v>42430</v>
      </c>
      <c r="AN140" s="76">
        <v>42795</v>
      </c>
      <c r="AO140" s="77" t="s">
        <v>292</v>
      </c>
      <c r="AP140" s="71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4"/>
      <c r="BB140" s="77"/>
      <c r="BC140" s="71" t="s">
        <v>4661</v>
      </c>
      <c r="BD140" s="71" t="s">
        <v>1355</v>
      </c>
      <c r="BE140" s="71" t="s">
        <v>1350</v>
      </c>
      <c r="BF140" s="71">
        <v>7244000</v>
      </c>
    </row>
    <row r="141" spans="1:58" s="78" customFormat="1" ht="68.25" customHeight="1">
      <c r="A141" s="71">
        <v>4</v>
      </c>
      <c r="B141" s="71" t="s">
        <v>1360</v>
      </c>
      <c r="C141" s="71" t="s">
        <v>133</v>
      </c>
      <c r="D141" s="71" t="s">
        <v>1349</v>
      </c>
      <c r="E141" s="71" t="s">
        <v>4661</v>
      </c>
      <c r="F141" s="90" t="s">
        <v>1350</v>
      </c>
      <c r="G141" s="91" t="s">
        <v>2776</v>
      </c>
      <c r="H141" s="71" t="s">
        <v>136</v>
      </c>
      <c r="I141" s="71">
        <v>628909</v>
      </c>
      <c r="J141" s="72" t="s">
        <v>1361</v>
      </c>
      <c r="K141" s="71" t="s">
        <v>1362</v>
      </c>
      <c r="L141" s="71" t="s">
        <v>1362</v>
      </c>
      <c r="M141" s="73" t="s">
        <v>140</v>
      </c>
      <c r="N141" s="73">
        <v>20105030103</v>
      </c>
      <c r="O141" s="73" t="s">
        <v>1354</v>
      </c>
      <c r="P141" s="71" t="s">
        <v>447</v>
      </c>
      <c r="Q141" s="74">
        <v>93220.338983050853</v>
      </c>
      <c r="R141" s="74">
        <f t="shared" si="8"/>
        <v>110000</v>
      </c>
      <c r="S141" s="74">
        <v>0</v>
      </c>
      <c r="T141" s="75">
        <v>0.18</v>
      </c>
      <c r="U141" s="74">
        <v>93220.338983050853</v>
      </c>
      <c r="V141" s="74">
        <f t="shared" si="9"/>
        <v>110000</v>
      </c>
      <c r="W141" s="73" t="s">
        <v>143</v>
      </c>
      <c r="X141" s="73" t="str">
        <f t="shared" si="10"/>
        <v>ПАО "МОЭСК"</v>
      </c>
      <c r="Y141" s="73" t="str">
        <f t="shared" si="11"/>
        <v>ПАО "МОЭСК"</v>
      </c>
      <c r="Z141" s="73" t="s">
        <v>290</v>
      </c>
      <c r="AA141" s="76">
        <v>42401</v>
      </c>
      <c r="AB141" s="76">
        <v>42461</v>
      </c>
      <c r="AC141" s="77"/>
      <c r="AD141" s="77"/>
      <c r="AE141" s="72" t="str">
        <f t="shared" si="12"/>
        <v>Расширение функциональных возможностей автоматизированной системы управления нормативно-справочной информацией ПАО "МОЭСК"</v>
      </c>
      <c r="AF141" s="73" t="s">
        <v>399</v>
      </c>
      <c r="AG141" s="71">
        <v>796</v>
      </c>
      <c r="AH141" s="71" t="s">
        <v>231</v>
      </c>
      <c r="AI141" s="77">
        <v>1</v>
      </c>
      <c r="AJ141" s="77">
        <v>45914000</v>
      </c>
      <c r="AK141" s="71" t="s">
        <v>890</v>
      </c>
      <c r="AL141" s="76">
        <v>42491</v>
      </c>
      <c r="AM141" s="76">
        <v>42491</v>
      </c>
      <c r="AN141" s="76">
        <v>42856</v>
      </c>
      <c r="AO141" s="77" t="s">
        <v>292</v>
      </c>
      <c r="AP141" s="71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4"/>
      <c r="BB141" s="77"/>
      <c r="BC141" s="71" t="s">
        <v>4661</v>
      </c>
      <c r="BD141" s="71" t="s">
        <v>1355</v>
      </c>
      <c r="BE141" s="71" t="s">
        <v>1350</v>
      </c>
      <c r="BF141" s="71">
        <v>7244000</v>
      </c>
    </row>
    <row r="142" spans="1:58" s="78" customFormat="1" ht="68.25" customHeight="1">
      <c r="A142" s="71">
        <v>4</v>
      </c>
      <c r="B142" s="71" t="s">
        <v>1363</v>
      </c>
      <c r="C142" s="71" t="s">
        <v>133</v>
      </c>
      <c r="D142" s="71" t="s">
        <v>1349</v>
      </c>
      <c r="E142" s="71" t="s">
        <v>4661</v>
      </c>
      <c r="F142" s="90" t="s">
        <v>1350</v>
      </c>
      <c r="G142" s="91" t="s">
        <v>2776</v>
      </c>
      <c r="H142" s="71" t="s">
        <v>136</v>
      </c>
      <c r="I142" s="71">
        <v>628910</v>
      </c>
      <c r="J142" s="72" t="s">
        <v>1364</v>
      </c>
      <c r="K142" s="71" t="s">
        <v>1362</v>
      </c>
      <c r="L142" s="71" t="s">
        <v>1362</v>
      </c>
      <c r="M142" s="73" t="s">
        <v>140</v>
      </c>
      <c r="N142" s="73">
        <v>20105030103</v>
      </c>
      <c r="O142" s="73" t="s">
        <v>1354</v>
      </c>
      <c r="P142" s="71" t="s">
        <v>447</v>
      </c>
      <c r="Q142" s="74">
        <v>88983.050847457635</v>
      </c>
      <c r="R142" s="74">
        <f t="shared" si="8"/>
        <v>105000</v>
      </c>
      <c r="S142" s="74">
        <v>0</v>
      </c>
      <c r="T142" s="75">
        <v>0.18</v>
      </c>
      <c r="U142" s="74">
        <v>88983.050847457635</v>
      </c>
      <c r="V142" s="74">
        <f t="shared" si="9"/>
        <v>105000</v>
      </c>
      <c r="W142" s="73" t="s">
        <v>143</v>
      </c>
      <c r="X142" s="73" t="str">
        <f t="shared" si="10"/>
        <v>ПАО "МОЭСК"</v>
      </c>
      <c r="Y142" s="73" t="str">
        <f t="shared" si="11"/>
        <v>ПАО "МОЭСК"</v>
      </c>
      <c r="Z142" s="73" t="s">
        <v>290</v>
      </c>
      <c r="AA142" s="76">
        <v>42339</v>
      </c>
      <c r="AB142" s="76">
        <v>42401</v>
      </c>
      <c r="AC142" s="77"/>
      <c r="AD142" s="77"/>
      <c r="AE142" s="72" t="str">
        <f t="shared" si="12"/>
        <v>Расширение функциональных возможностей автоматизированной системы управления финансово-хозяйственной деятельности (АСУ ФХД) ПАО "МОЭСК" (2-я очередь)</v>
      </c>
      <c r="AF142" s="73" t="s">
        <v>399</v>
      </c>
      <c r="AG142" s="71">
        <v>796</v>
      </c>
      <c r="AH142" s="71" t="s">
        <v>231</v>
      </c>
      <c r="AI142" s="77">
        <v>1</v>
      </c>
      <c r="AJ142" s="77">
        <v>45914000</v>
      </c>
      <c r="AK142" s="71" t="s">
        <v>890</v>
      </c>
      <c r="AL142" s="76">
        <v>42430</v>
      </c>
      <c r="AM142" s="76">
        <v>42430</v>
      </c>
      <c r="AN142" s="76">
        <v>42795</v>
      </c>
      <c r="AO142" s="77" t="s">
        <v>292</v>
      </c>
      <c r="AP142" s="71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4"/>
      <c r="BB142" s="77"/>
      <c r="BC142" s="71" t="s">
        <v>4661</v>
      </c>
      <c r="BD142" s="71" t="s">
        <v>1355</v>
      </c>
      <c r="BE142" s="71" t="s">
        <v>1350</v>
      </c>
      <c r="BF142" s="71">
        <v>7244000</v>
      </c>
    </row>
    <row r="143" spans="1:58" s="78" customFormat="1" ht="68.25" customHeight="1">
      <c r="A143" s="71">
        <v>4</v>
      </c>
      <c r="B143" s="71" t="s">
        <v>1365</v>
      </c>
      <c r="C143" s="71" t="s">
        <v>133</v>
      </c>
      <c r="D143" s="71" t="s">
        <v>1349</v>
      </c>
      <c r="E143" s="71" t="s">
        <v>4661</v>
      </c>
      <c r="F143" s="90" t="s">
        <v>1350</v>
      </c>
      <c r="G143" s="91" t="s">
        <v>2777</v>
      </c>
      <c r="H143" s="71" t="s">
        <v>136</v>
      </c>
      <c r="I143" s="71">
        <v>628911</v>
      </c>
      <c r="J143" s="72" t="s">
        <v>1366</v>
      </c>
      <c r="K143" s="71" t="s">
        <v>1367</v>
      </c>
      <c r="L143" s="71" t="s">
        <v>1367</v>
      </c>
      <c r="M143" s="73" t="s">
        <v>140</v>
      </c>
      <c r="N143" s="73">
        <v>20105030103</v>
      </c>
      <c r="O143" s="73" t="s">
        <v>1354</v>
      </c>
      <c r="P143" s="71" t="s">
        <v>447</v>
      </c>
      <c r="Q143" s="74">
        <v>210000</v>
      </c>
      <c r="R143" s="74">
        <v>210000</v>
      </c>
      <c r="S143" s="74">
        <v>0</v>
      </c>
      <c r="T143" s="75">
        <v>0</v>
      </c>
      <c r="U143" s="74">
        <v>210000</v>
      </c>
      <c r="V143" s="74">
        <v>210000</v>
      </c>
      <c r="W143" s="73" t="s">
        <v>143</v>
      </c>
      <c r="X143" s="73" t="str">
        <f t="shared" si="10"/>
        <v>ПАО "МОЭСК"</v>
      </c>
      <c r="Y143" s="73" t="str">
        <f t="shared" si="11"/>
        <v>ПАО "МОЭСК"</v>
      </c>
      <c r="Z143" s="73" t="s">
        <v>290</v>
      </c>
      <c r="AA143" s="76">
        <v>42491</v>
      </c>
      <c r="AB143" s="76">
        <v>42552</v>
      </c>
      <c r="AC143" s="77"/>
      <c r="AD143" s="77"/>
      <c r="AE143" s="72" t="str">
        <f t="shared" si="12"/>
        <v>Приобретение лицензий SAP для 5-й очереди автоматизации финансово-хозяйственной деятельности ПАО "МОЭСК"</v>
      </c>
      <c r="AF143" s="73" t="s">
        <v>399</v>
      </c>
      <c r="AG143" s="71">
        <v>796</v>
      </c>
      <c r="AH143" s="71" t="s">
        <v>231</v>
      </c>
      <c r="AI143" s="77">
        <v>1</v>
      </c>
      <c r="AJ143" s="77">
        <v>45914000</v>
      </c>
      <c r="AK143" s="71" t="s">
        <v>890</v>
      </c>
      <c r="AL143" s="76">
        <v>42583</v>
      </c>
      <c r="AM143" s="76">
        <v>42583</v>
      </c>
      <c r="AN143" s="76">
        <v>42614</v>
      </c>
      <c r="AO143" s="77">
        <v>2016</v>
      </c>
      <c r="AP143" s="71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4"/>
      <c r="BB143" s="77"/>
      <c r="BC143" s="71" t="s">
        <v>4661</v>
      </c>
      <c r="BD143" s="71" t="s">
        <v>1355</v>
      </c>
      <c r="BE143" s="71" t="s">
        <v>1350</v>
      </c>
      <c r="BF143" s="71">
        <v>7220000</v>
      </c>
    </row>
    <row r="144" spans="1:58" s="78" customFormat="1" ht="68.25" customHeight="1">
      <c r="A144" s="71">
        <v>4</v>
      </c>
      <c r="B144" s="71" t="s">
        <v>1368</v>
      </c>
      <c r="C144" s="71" t="s">
        <v>133</v>
      </c>
      <c r="D144" s="71" t="s">
        <v>1349</v>
      </c>
      <c r="E144" s="71" t="s">
        <v>4661</v>
      </c>
      <c r="F144" s="90" t="s">
        <v>1350</v>
      </c>
      <c r="G144" s="91" t="s">
        <v>2777</v>
      </c>
      <c r="H144" s="71" t="s">
        <v>136</v>
      </c>
      <c r="I144" s="71">
        <v>628912</v>
      </c>
      <c r="J144" s="72" t="s">
        <v>1369</v>
      </c>
      <c r="K144" s="71" t="s">
        <v>1370</v>
      </c>
      <c r="L144" s="71" t="s">
        <v>1370</v>
      </c>
      <c r="M144" s="73" t="s">
        <v>140</v>
      </c>
      <c r="N144" s="73">
        <v>2010506041</v>
      </c>
      <c r="O144" s="73" t="s">
        <v>90</v>
      </c>
      <c r="P144" s="71" t="s">
        <v>447</v>
      </c>
      <c r="Q144" s="74">
        <v>182203.38983050847</v>
      </c>
      <c r="R144" s="74">
        <f t="shared" ref="R144:R190" si="13">Q144*1.18</f>
        <v>215000</v>
      </c>
      <c r="S144" s="74">
        <f>(R144/12)*4</f>
        <v>71666.666666666672</v>
      </c>
      <c r="T144" s="75">
        <v>0.18</v>
      </c>
      <c r="U144" s="74">
        <v>182203.38983050847</v>
      </c>
      <c r="V144" s="74">
        <f t="shared" ref="V144:V166" si="14">U144*1.18</f>
        <v>215000</v>
      </c>
      <c r="W144" s="73" t="s">
        <v>143</v>
      </c>
      <c r="X144" s="73" t="str">
        <f t="shared" si="10"/>
        <v>ПАО "МОЭСК"</v>
      </c>
      <c r="Y144" s="73" t="str">
        <f t="shared" si="11"/>
        <v>ПАО "МОЭСК"</v>
      </c>
      <c r="Z144" s="73" t="s">
        <v>290</v>
      </c>
      <c r="AA144" s="76">
        <v>42522</v>
      </c>
      <c r="AB144" s="76">
        <v>42583</v>
      </c>
      <c r="AC144" s="77"/>
      <c r="AD144" s="77"/>
      <c r="AE144" s="72" t="str">
        <f t="shared" si="12"/>
        <v>Комплексное сопровождение автоматизированной системы управления финансово-хозяйственной деятельности (АСУ ФХД) ПАО "МОЭСК"</v>
      </c>
      <c r="AF144" s="73" t="s">
        <v>399</v>
      </c>
      <c r="AG144" s="71">
        <v>796</v>
      </c>
      <c r="AH144" s="71" t="s">
        <v>231</v>
      </c>
      <c r="AI144" s="77">
        <v>1</v>
      </c>
      <c r="AJ144" s="77">
        <v>45914000</v>
      </c>
      <c r="AK144" s="71" t="s">
        <v>890</v>
      </c>
      <c r="AL144" s="76">
        <v>42614</v>
      </c>
      <c r="AM144" s="76">
        <v>42614</v>
      </c>
      <c r="AN144" s="76">
        <v>42979</v>
      </c>
      <c r="AO144" s="77" t="s">
        <v>292</v>
      </c>
      <c r="AP144" s="71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4"/>
      <c r="BB144" s="77"/>
      <c r="BC144" s="71" t="s">
        <v>4661</v>
      </c>
      <c r="BD144" s="71" t="s">
        <v>1355</v>
      </c>
      <c r="BE144" s="71" t="s">
        <v>1350</v>
      </c>
      <c r="BF144" s="71">
        <v>7220000</v>
      </c>
    </row>
    <row r="145" spans="1:58" s="78" customFormat="1" ht="68.25" customHeight="1">
      <c r="A145" s="71">
        <v>7</v>
      </c>
      <c r="B145" s="71" t="s">
        <v>1371</v>
      </c>
      <c r="C145" s="71" t="s">
        <v>133</v>
      </c>
      <c r="D145" s="71" t="s">
        <v>1372</v>
      </c>
      <c r="E145" s="71" t="s">
        <v>1373</v>
      </c>
      <c r="F145" s="90" t="s">
        <v>1374</v>
      </c>
      <c r="G145" s="91" t="s">
        <v>2747</v>
      </c>
      <c r="H145" s="71" t="s">
        <v>136</v>
      </c>
      <c r="I145" s="71">
        <v>628815</v>
      </c>
      <c r="J145" s="72" t="s">
        <v>2668</v>
      </c>
      <c r="K145" s="71" t="s">
        <v>1376</v>
      </c>
      <c r="L145" s="71" t="s">
        <v>1376</v>
      </c>
      <c r="M145" s="73" t="s">
        <v>1175</v>
      </c>
      <c r="N145" s="73">
        <v>20105061402</v>
      </c>
      <c r="O145" s="73" t="s">
        <v>118</v>
      </c>
      <c r="P145" s="71" t="s">
        <v>1377</v>
      </c>
      <c r="Q145" s="74">
        <v>877</v>
      </c>
      <c r="R145" s="74">
        <f t="shared" si="13"/>
        <v>1034.8599999999999</v>
      </c>
      <c r="S145" s="74">
        <v>877</v>
      </c>
      <c r="T145" s="75">
        <v>0.18</v>
      </c>
      <c r="U145" s="74">
        <v>877</v>
      </c>
      <c r="V145" s="74">
        <f t="shared" si="14"/>
        <v>1034.8599999999999</v>
      </c>
      <c r="W145" s="73" t="s">
        <v>2631</v>
      </c>
      <c r="X145" s="73" t="s">
        <v>133</v>
      </c>
      <c r="Y145" s="73" t="s">
        <v>133</v>
      </c>
      <c r="Z145" s="73" t="s">
        <v>290</v>
      </c>
      <c r="AA145" s="76">
        <v>42669</v>
      </c>
      <c r="AB145" s="76">
        <v>42700</v>
      </c>
      <c r="AC145" s="77"/>
      <c r="AD145" s="77"/>
      <c r="AE145" s="72" t="s">
        <v>1375</v>
      </c>
      <c r="AF145" s="73" t="s">
        <v>1378</v>
      </c>
      <c r="AG145" s="71">
        <v>796</v>
      </c>
      <c r="AH145" s="71" t="s">
        <v>147</v>
      </c>
      <c r="AI145" s="77">
        <v>1</v>
      </c>
      <c r="AJ145" s="77">
        <v>46600000</v>
      </c>
      <c r="AK145" s="71" t="s">
        <v>1379</v>
      </c>
      <c r="AL145" s="76">
        <v>42709</v>
      </c>
      <c r="AM145" s="76">
        <v>42709</v>
      </c>
      <c r="AN145" s="76">
        <v>42723</v>
      </c>
      <c r="AO145" s="77">
        <v>2016</v>
      </c>
      <c r="AP145" s="71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4"/>
      <c r="BB145" s="77"/>
      <c r="BC145" s="71"/>
      <c r="BD145" s="71" t="s">
        <v>1380</v>
      </c>
      <c r="BE145" s="71" t="s">
        <v>1374</v>
      </c>
      <c r="BF145" s="71">
        <v>7499091</v>
      </c>
    </row>
    <row r="146" spans="1:58" s="78" customFormat="1" ht="68.25" customHeight="1">
      <c r="A146" s="71">
        <v>7</v>
      </c>
      <c r="B146" s="71" t="s">
        <v>1381</v>
      </c>
      <c r="C146" s="71" t="s">
        <v>133</v>
      </c>
      <c r="D146" s="71" t="s">
        <v>1372</v>
      </c>
      <c r="E146" s="71" t="s">
        <v>1373</v>
      </c>
      <c r="F146" s="90" t="s">
        <v>1382</v>
      </c>
      <c r="G146" s="91" t="s">
        <v>2747</v>
      </c>
      <c r="H146" s="71" t="s">
        <v>136</v>
      </c>
      <c r="I146" s="71">
        <v>628813</v>
      </c>
      <c r="J146" s="72" t="s">
        <v>2668</v>
      </c>
      <c r="K146" s="71" t="s">
        <v>1376</v>
      </c>
      <c r="L146" s="71" t="s">
        <v>1376</v>
      </c>
      <c r="M146" s="73" t="s">
        <v>1175</v>
      </c>
      <c r="N146" s="73">
        <v>20105061402</v>
      </c>
      <c r="O146" s="73" t="s">
        <v>118</v>
      </c>
      <c r="P146" s="71" t="s">
        <v>1377</v>
      </c>
      <c r="Q146" s="74">
        <v>800</v>
      </c>
      <c r="R146" s="74">
        <f t="shared" si="13"/>
        <v>944</v>
      </c>
      <c r="S146" s="74">
        <v>800</v>
      </c>
      <c r="T146" s="75">
        <v>0.18</v>
      </c>
      <c r="U146" s="74">
        <v>800</v>
      </c>
      <c r="V146" s="74">
        <f t="shared" si="14"/>
        <v>944</v>
      </c>
      <c r="W146" s="73" t="s">
        <v>2631</v>
      </c>
      <c r="X146" s="73" t="s">
        <v>133</v>
      </c>
      <c r="Y146" s="73" t="s">
        <v>133</v>
      </c>
      <c r="Z146" s="73" t="s">
        <v>290</v>
      </c>
      <c r="AA146" s="76">
        <v>42669</v>
      </c>
      <c r="AB146" s="76">
        <v>42700</v>
      </c>
      <c r="AC146" s="77"/>
      <c r="AD146" s="77"/>
      <c r="AE146" s="72" t="s">
        <v>1375</v>
      </c>
      <c r="AF146" s="73" t="s">
        <v>1378</v>
      </c>
      <c r="AG146" s="71">
        <v>796</v>
      </c>
      <c r="AH146" s="71" t="s">
        <v>147</v>
      </c>
      <c r="AI146" s="77">
        <v>1</v>
      </c>
      <c r="AJ146" s="77">
        <v>46600000</v>
      </c>
      <c r="AK146" s="71" t="s">
        <v>1379</v>
      </c>
      <c r="AL146" s="76">
        <v>42709</v>
      </c>
      <c r="AM146" s="76">
        <v>42709</v>
      </c>
      <c r="AN146" s="76">
        <v>42723</v>
      </c>
      <c r="AO146" s="77">
        <v>2016</v>
      </c>
      <c r="AP146" s="71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4"/>
      <c r="BB146" s="77"/>
      <c r="BC146" s="71"/>
      <c r="BD146" s="71" t="s">
        <v>1380</v>
      </c>
      <c r="BE146" s="71" t="s">
        <v>1382</v>
      </c>
      <c r="BF146" s="71">
        <v>7499091</v>
      </c>
    </row>
    <row r="147" spans="1:58" s="78" customFormat="1" ht="68.25" customHeight="1">
      <c r="A147" s="71">
        <v>7</v>
      </c>
      <c r="B147" s="71" t="s">
        <v>1383</v>
      </c>
      <c r="C147" s="71" t="s">
        <v>133</v>
      </c>
      <c r="D147" s="71" t="s">
        <v>1372</v>
      </c>
      <c r="E147" s="71" t="s">
        <v>1373</v>
      </c>
      <c r="F147" s="90" t="s">
        <v>1384</v>
      </c>
      <c r="G147" s="91" t="s">
        <v>2747</v>
      </c>
      <c r="H147" s="71" t="s">
        <v>136</v>
      </c>
      <c r="I147" s="71">
        <v>628812</v>
      </c>
      <c r="J147" s="72" t="s">
        <v>2668</v>
      </c>
      <c r="K147" s="71" t="s">
        <v>1376</v>
      </c>
      <c r="L147" s="71" t="s">
        <v>1376</v>
      </c>
      <c r="M147" s="73" t="s">
        <v>1175</v>
      </c>
      <c r="N147" s="73">
        <v>20105061402</v>
      </c>
      <c r="O147" s="73" t="s">
        <v>118</v>
      </c>
      <c r="P147" s="71" t="s">
        <v>1377</v>
      </c>
      <c r="Q147" s="74">
        <v>177</v>
      </c>
      <c r="R147" s="74">
        <f t="shared" si="13"/>
        <v>208.85999999999999</v>
      </c>
      <c r="S147" s="74">
        <v>177</v>
      </c>
      <c r="T147" s="75">
        <v>0.18</v>
      </c>
      <c r="U147" s="74">
        <v>177</v>
      </c>
      <c r="V147" s="74">
        <f t="shared" si="14"/>
        <v>208.85999999999999</v>
      </c>
      <c r="W147" s="73" t="s">
        <v>2631</v>
      </c>
      <c r="X147" s="73" t="s">
        <v>133</v>
      </c>
      <c r="Y147" s="73" t="s">
        <v>133</v>
      </c>
      <c r="Z147" s="73" t="s">
        <v>290</v>
      </c>
      <c r="AA147" s="76">
        <v>42577</v>
      </c>
      <c r="AB147" s="76">
        <v>42608</v>
      </c>
      <c r="AC147" s="77"/>
      <c r="AD147" s="77"/>
      <c r="AE147" s="72" t="s">
        <v>1375</v>
      </c>
      <c r="AF147" s="73" t="s">
        <v>1378</v>
      </c>
      <c r="AG147" s="71">
        <v>796</v>
      </c>
      <c r="AH147" s="71" t="s">
        <v>147</v>
      </c>
      <c r="AI147" s="77">
        <v>1</v>
      </c>
      <c r="AJ147" s="77">
        <v>46600000</v>
      </c>
      <c r="AK147" s="71" t="s">
        <v>1379</v>
      </c>
      <c r="AL147" s="76">
        <v>42618</v>
      </c>
      <c r="AM147" s="76">
        <v>42618</v>
      </c>
      <c r="AN147" s="76">
        <v>42632</v>
      </c>
      <c r="AO147" s="77">
        <v>2016</v>
      </c>
      <c r="AP147" s="71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4"/>
      <c r="BB147" s="77"/>
      <c r="BC147" s="71"/>
      <c r="BD147" s="71" t="s">
        <v>1380</v>
      </c>
      <c r="BE147" s="71" t="s">
        <v>1384</v>
      </c>
      <c r="BF147" s="71">
        <v>7499091</v>
      </c>
    </row>
    <row r="148" spans="1:58" s="78" customFormat="1" ht="68.25" customHeight="1">
      <c r="A148" s="71">
        <v>7</v>
      </c>
      <c r="B148" s="71" t="s">
        <v>1385</v>
      </c>
      <c r="C148" s="71" t="s">
        <v>133</v>
      </c>
      <c r="D148" s="71" t="s">
        <v>1372</v>
      </c>
      <c r="E148" s="71" t="s">
        <v>1373</v>
      </c>
      <c r="F148" s="90" t="s">
        <v>1386</v>
      </c>
      <c r="G148" s="91" t="s">
        <v>2747</v>
      </c>
      <c r="H148" s="71" t="s">
        <v>136</v>
      </c>
      <c r="I148" s="71">
        <v>628811</v>
      </c>
      <c r="J148" s="72" t="s">
        <v>2668</v>
      </c>
      <c r="K148" s="71" t="s">
        <v>1376</v>
      </c>
      <c r="L148" s="71" t="s">
        <v>1376</v>
      </c>
      <c r="M148" s="73" t="s">
        <v>1175</v>
      </c>
      <c r="N148" s="73">
        <v>20105061402</v>
      </c>
      <c r="O148" s="73" t="s">
        <v>118</v>
      </c>
      <c r="P148" s="71" t="s">
        <v>1377</v>
      </c>
      <c r="Q148" s="74">
        <v>1500</v>
      </c>
      <c r="R148" s="74">
        <f t="shared" si="13"/>
        <v>1770</v>
      </c>
      <c r="S148" s="74">
        <v>1500</v>
      </c>
      <c r="T148" s="75">
        <v>0.18</v>
      </c>
      <c r="U148" s="74">
        <v>1500</v>
      </c>
      <c r="V148" s="74">
        <f t="shared" si="14"/>
        <v>1770</v>
      </c>
      <c r="W148" s="73" t="s">
        <v>2631</v>
      </c>
      <c r="X148" s="73" t="s">
        <v>133</v>
      </c>
      <c r="Y148" s="73" t="s">
        <v>133</v>
      </c>
      <c r="Z148" s="73" t="s">
        <v>290</v>
      </c>
      <c r="AA148" s="76">
        <v>42577</v>
      </c>
      <c r="AB148" s="76">
        <v>42608</v>
      </c>
      <c r="AC148" s="77"/>
      <c r="AD148" s="77"/>
      <c r="AE148" s="72" t="s">
        <v>1375</v>
      </c>
      <c r="AF148" s="73" t="s">
        <v>1378</v>
      </c>
      <c r="AG148" s="71">
        <v>796</v>
      </c>
      <c r="AH148" s="71" t="s">
        <v>147</v>
      </c>
      <c r="AI148" s="77">
        <v>1</v>
      </c>
      <c r="AJ148" s="77">
        <v>46600000</v>
      </c>
      <c r="AK148" s="71" t="s">
        <v>1379</v>
      </c>
      <c r="AL148" s="76">
        <v>42618</v>
      </c>
      <c r="AM148" s="76">
        <v>42618</v>
      </c>
      <c r="AN148" s="76">
        <v>42632</v>
      </c>
      <c r="AO148" s="77">
        <v>2016</v>
      </c>
      <c r="AP148" s="71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4"/>
      <c r="BB148" s="77"/>
      <c r="BC148" s="71"/>
      <c r="BD148" s="71" t="s">
        <v>1380</v>
      </c>
      <c r="BE148" s="71" t="s">
        <v>1386</v>
      </c>
      <c r="BF148" s="71">
        <v>7499091</v>
      </c>
    </row>
    <row r="149" spans="1:58" s="78" customFormat="1" ht="68.25" customHeight="1">
      <c r="A149" s="71">
        <v>7</v>
      </c>
      <c r="B149" s="71" t="s">
        <v>1387</v>
      </c>
      <c r="C149" s="71" t="s">
        <v>133</v>
      </c>
      <c r="D149" s="71" t="s">
        <v>1372</v>
      </c>
      <c r="E149" s="71" t="s">
        <v>1373</v>
      </c>
      <c r="F149" s="90" t="s">
        <v>1388</v>
      </c>
      <c r="G149" s="91" t="s">
        <v>2747</v>
      </c>
      <c r="H149" s="71" t="s">
        <v>136</v>
      </c>
      <c r="I149" s="71">
        <v>628810</v>
      </c>
      <c r="J149" s="72" t="s">
        <v>2668</v>
      </c>
      <c r="K149" s="71" t="s">
        <v>1376</v>
      </c>
      <c r="L149" s="71" t="s">
        <v>1376</v>
      </c>
      <c r="M149" s="73" t="s">
        <v>1175</v>
      </c>
      <c r="N149" s="73">
        <v>20105061402</v>
      </c>
      <c r="O149" s="73" t="s">
        <v>118</v>
      </c>
      <c r="P149" s="71" t="s">
        <v>1377</v>
      </c>
      <c r="Q149" s="74">
        <v>1118</v>
      </c>
      <c r="R149" s="74">
        <f t="shared" si="13"/>
        <v>1319.24</v>
      </c>
      <c r="S149" s="74">
        <v>1118</v>
      </c>
      <c r="T149" s="75">
        <v>0.18</v>
      </c>
      <c r="U149" s="74">
        <v>1118</v>
      </c>
      <c r="V149" s="74">
        <f t="shared" si="14"/>
        <v>1319.24</v>
      </c>
      <c r="W149" s="73" t="s">
        <v>2631</v>
      </c>
      <c r="X149" s="73" t="s">
        <v>133</v>
      </c>
      <c r="Y149" s="73" t="s">
        <v>133</v>
      </c>
      <c r="Z149" s="73" t="s">
        <v>290</v>
      </c>
      <c r="AA149" s="76">
        <v>42395</v>
      </c>
      <c r="AB149" s="76">
        <v>42426</v>
      </c>
      <c r="AC149" s="77"/>
      <c r="AD149" s="77"/>
      <c r="AE149" s="72" t="s">
        <v>1375</v>
      </c>
      <c r="AF149" s="73" t="s">
        <v>1378</v>
      </c>
      <c r="AG149" s="71">
        <v>796</v>
      </c>
      <c r="AH149" s="71" t="s">
        <v>147</v>
      </c>
      <c r="AI149" s="77">
        <v>1</v>
      </c>
      <c r="AJ149" s="77">
        <v>46600000</v>
      </c>
      <c r="AK149" s="71" t="s">
        <v>1379</v>
      </c>
      <c r="AL149" s="76">
        <v>42434</v>
      </c>
      <c r="AM149" s="76">
        <v>42434</v>
      </c>
      <c r="AN149" s="76">
        <v>42540</v>
      </c>
      <c r="AO149" s="77">
        <v>2016</v>
      </c>
      <c r="AP149" s="71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4"/>
      <c r="BB149" s="77"/>
      <c r="BC149" s="71"/>
      <c r="BD149" s="71" t="s">
        <v>1380</v>
      </c>
      <c r="BE149" s="71" t="s">
        <v>1388</v>
      </c>
      <c r="BF149" s="71">
        <v>7499091</v>
      </c>
    </row>
    <row r="150" spans="1:58" s="78" customFormat="1" ht="68.25" customHeight="1">
      <c r="A150" s="71">
        <v>7</v>
      </c>
      <c r="B150" s="71" t="s">
        <v>1389</v>
      </c>
      <c r="C150" s="71" t="s">
        <v>133</v>
      </c>
      <c r="D150" s="71" t="s">
        <v>1372</v>
      </c>
      <c r="E150" s="71" t="s">
        <v>1373</v>
      </c>
      <c r="F150" s="90" t="s">
        <v>1390</v>
      </c>
      <c r="G150" s="91" t="s">
        <v>2747</v>
      </c>
      <c r="H150" s="71" t="s">
        <v>136</v>
      </c>
      <c r="I150" s="71">
        <v>628809</v>
      </c>
      <c r="J150" s="72" t="s">
        <v>2668</v>
      </c>
      <c r="K150" s="71" t="s">
        <v>1376</v>
      </c>
      <c r="L150" s="71" t="s">
        <v>1376</v>
      </c>
      <c r="M150" s="73" t="s">
        <v>1175</v>
      </c>
      <c r="N150" s="73">
        <v>20105061402</v>
      </c>
      <c r="O150" s="73" t="s">
        <v>118</v>
      </c>
      <c r="P150" s="71" t="s">
        <v>1377</v>
      </c>
      <c r="Q150" s="74">
        <v>559</v>
      </c>
      <c r="R150" s="74">
        <f t="shared" si="13"/>
        <v>659.62</v>
      </c>
      <c r="S150" s="74">
        <v>559</v>
      </c>
      <c r="T150" s="75">
        <v>0.18</v>
      </c>
      <c r="U150" s="74">
        <v>559</v>
      </c>
      <c r="V150" s="74">
        <f t="shared" si="14"/>
        <v>659.62</v>
      </c>
      <c r="W150" s="73" t="s">
        <v>2631</v>
      </c>
      <c r="X150" s="73" t="s">
        <v>133</v>
      </c>
      <c r="Y150" s="73" t="s">
        <v>133</v>
      </c>
      <c r="Z150" s="73" t="s">
        <v>290</v>
      </c>
      <c r="AA150" s="76">
        <v>42396</v>
      </c>
      <c r="AB150" s="76">
        <v>42427</v>
      </c>
      <c r="AC150" s="77"/>
      <c r="AD150" s="77"/>
      <c r="AE150" s="72" t="s">
        <v>1375</v>
      </c>
      <c r="AF150" s="73" t="s">
        <v>1378</v>
      </c>
      <c r="AG150" s="71">
        <v>796</v>
      </c>
      <c r="AH150" s="71" t="s">
        <v>147</v>
      </c>
      <c r="AI150" s="77">
        <v>1</v>
      </c>
      <c r="AJ150" s="77">
        <v>46600000</v>
      </c>
      <c r="AK150" s="71" t="s">
        <v>1379</v>
      </c>
      <c r="AL150" s="76">
        <v>42435</v>
      </c>
      <c r="AM150" s="76">
        <v>42435</v>
      </c>
      <c r="AN150" s="76">
        <v>42541</v>
      </c>
      <c r="AO150" s="77">
        <v>2016</v>
      </c>
      <c r="AP150" s="71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4"/>
      <c r="BB150" s="77"/>
      <c r="BC150" s="71"/>
      <c r="BD150" s="71" t="s">
        <v>1380</v>
      </c>
      <c r="BE150" s="71" t="s">
        <v>1390</v>
      </c>
      <c r="BF150" s="71">
        <v>7499091</v>
      </c>
    </row>
    <row r="151" spans="1:58" s="78" customFormat="1" ht="68.25" customHeight="1">
      <c r="A151" s="71">
        <v>7</v>
      </c>
      <c r="B151" s="71" t="s">
        <v>1391</v>
      </c>
      <c r="C151" s="71" t="s">
        <v>133</v>
      </c>
      <c r="D151" s="71" t="s">
        <v>1372</v>
      </c>
      <c r="E151" s="71" t="s">
        <v>1373</v>
      </c>
      <c r="F151" s="90" t="s">
        <v>1392</v>
      </c>
      <c r="G151" s="91" t="s">
        <v>2747</v>
      </c>
      <c r="H151" s="71" t="s">
        <v>136</v>
      </c>
      <c r="I151" s="71">
        <v>628807</v>
      </c>
      <c r="J151" s="72" t="s">
        <v>2668</v>
      </c>
      <c r="K151" s="71" t="s">
        <v>1376</v>
      </c>
      <c r="L151" s="71" t="s">
        <v>1376</v>
      </c>
      <c r="M151" s="73" t="s">
        <v>1175</v>
      </c>
      <c r="N151" s="73">
        <v>20105061402</v>
      </c>
      <c r="O151" s="73" t="s">
        <v>118</v>
      </c>
      <c r="P151" s="71" t="s">
        <v>1377</v>
      </c>
      <c r="Q151" s="74">
        <v>1001.9</v>
      </c>
      <c r="R151" s="74">
        <f t="shared" si="13"/>
        <v>1182.242</v>
      </c>
      <c r="S151" s="74">
        <v>1001.9</v>
      </c>
      <c r="T151" s="75">
        <v>0.18</v>
      </c>
      <c r="U151" s="74">
        <v>1001.9</v>
      </c>
      <c r="V151" s="74">
        <f t="shared" si="14"/>
        <v>1182.242</v>
      </c>
      <c r="W151" s="73" t="s">
        <v>2631</v>
      </c>
      <c r="X151" s="73" t="s">
        <v>133</v>
      </c>
      <c r="Y151" s="73" t="s">
        <v>133</v>
      </c>
      <c r="Z151" s="73" t="s">
        <v>290</v>
      </c>
      <c r="AA151" s="76">
        <v>42486</v>
      </c>
      <c r="AB151" s="76">
        <v>42516</v>
      </c>
      <c r="AC151" s="77"/>
      <c r="AD151" s="77"/>
      <c r="AE151" s="72" t="s">
        <v>1375</v>
      </c>
      <c r="AF151" s="73" t="s">
        <v>1378</v>
      </c>
      <c r="AG151" s="71">
        <v>796</v>
      </c>
      <c r="AH151" s="71" t="s">
        <v>147</v>
      </c>
      <c r="AI151" s="77">
        <v>1</v>
      </c>
      <c r="AJ151" s="77">
        <v>46600000</v>
      </c>
      <c r="AK151" s="71" t="s">
        <v>1379</v>
      </c>
      <c r="AL151" s="76">
        <v>42526</v>
      </c>
      <c r="AM151" s="76">
        <v>42526</v>
      </c>
      <c r="AN151" s="76">
        <v>42540</v>
      </c>
      <c r="AO151" s="77">
        <v>2016</v>
      </c>
      <c r="AP151" s="71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4"/>
      <c r="BB151" s="77"/>
      <c r="BC151" s="71"/>
      <c r="BD151" s="71" t="s">
        <v>1380</v>
      </c>
      <c r="BE151" s="71" t="s">
        <v>1392</v>
      </c>
      <c r="BF151" s="71">
        <v>7499091</v>
      </c>
    </row>
    <row r="152" spans="1:58" s="78" customFormat="1" ht="68.25" customHeight="1">
      <c r="A152" s="71">
        <v>7</v>
      </c>
      <c r="B152" s="71" t="s">
        <v>1393</v>
      </c>
      <c r="C152" s="71" t="s">
        <v>133</v>
      </c>
      <c r="D152" s="71" t="s">
        <v>1372</v>
      </c>
      <c r="E152" s="71" t="s">
        <v>1373</v>
      </c>
      <c r="F152" s="90" t="s">
        <v>1394</v>
      </c>
      <c r="G152" s="91" t="s">
        <v>2747</v>
      </c>
      <c r="H152" s="71" t="s">
        <v>136</v>
      </c>
      <c r="I152" s="71">
        <v>628806</v>
      </c>
      <c r="J152" s="72" t="s">
        <v>2668</v>
      </c>
      <c r="K152" s="71" t="s">
        <v>1376</v>
      </c>
      <c r="L152" s="71" t="s">
        <v>1376</v>
      </c>
      <c r="M152" s="73" t="s">
        <v>1175</v>
      </c>
      <c r="N152" s="73">
        <v>20105061402</v>
      </c>
      <c r="O152" s="73" t="s">
        <v>118</v>
      </c>
      <c r="P152" s="71" t="s">
        <v>1377</v>
      </c>
      <c r="Q152" s="74">
        <v>209</v>
      </c>
      <c r="R152" s="74">
        <f t="shared" si="13"/>
        <v>246.61999999999998</v>
      </c>
      <c r="S152" s="74">
        <v>209</v>
      </c>
      <c r="T152" s="75">
        <v>0.18</v>
      </c>
      <c r="U152" s="74">
        <v>209</v>
      </c>
      <c r="V152" s="74">
        <f t="shared" si="14"/>
        <v>246.61999999999998</v>
      </c>
      <c r="W152" s="73" t="s">
        <v>2631</v>
      </c>
      <c r="X152" s="73" t="s">
        <v>133</v>
      </c>
      <c r="Y152" s="73" t="s">
        <v>133</v>
      </c>
      <c r="Z152" s="73" t="s">
        <v>290</v>
      </c>
      <c r="AA152" s="76">
        <v>42486</v>
      </c>
      <c r="AB152" s="76">
        <v>42516</v>
      </c>
      <c r="AC152" s="77"/>
      <c r="AD152" s="77"/>
      <c r="AE152" s="72" t="s">
        <v>1375</v>
      </c>
      <c r="AF152" s="73" t="s">
        <v>1378</v>
      </c>
      <c r="AG152" s="71">
        <v>796</v>
      </c>
      <c r="AH152" s="71" t="s">
        <v>147</v>
      </c>
      <c r="AI152" s="77">
        <v>1</v>
      </c>
      <c r="AJ152" s="77">
        <v>46600000</v>
      </c>
      <c r="AK152" s="71" t="s">
        <v>1379</v>
      </c>
      <c r="AL152" s="76">
        <v>42526</v>
      </c>
      <c r="AM152" s="76">
        <v>42526</v>
      </c>
      <c r="AN152" s="76">
        <v>42540</v>
      </c>
      <c r="AO152" s="77">
        <v>2016</v>
      </c>
      <c r="AP152" s="71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4"/>
      <c r="BB152" s="77"/>
      <c r="BC152" s="71"/>
      <c r="BD152" s="71" t="s">
        <v>1380</v>
      </c>
      <c r="BE152" s="71" t="s">
        <v>1394</v>
      </c>
      <c r="BF152" s="71">
        <v>7499091</v>
      </c>
    </row>
    <row r="153" spans="1:58" s="78" customFormat="1" ht="68.25" customHeight="1">
      <c r="A153" s="71">
        <v>7</v>
      </c>
      <c r="B153" s="71" t="s">
        <v>1395</v>
      </c>
      <c r="C153" s="71" t="s">
        <v>133</v>
      </c>
      <c r="D153" s="71" t="s">
        <v>1372</v>
      </c>
      <c r="E153" s="71" t="s">
        <v>1373</v>
      </c>
      <c r="F153" s="90" t="s">
        <v>1396</v>
      </c>
      <c r="G153" s="91" t="s">
        <v>2747</v>
      </c>
      <c r="H153" s="71" t="s">
        <v>136</v>
      </c>
      <c r="I153" s="71">
        <v>628764</v>
      </c>
      <c r="J153" s="72" t="s">
        <v>2668</v>
      </c>
      <c r="K153" s="71" t="s">
        <v>1376</v>
      </c>
      <c r="L153" s="71" t="s">
        <v>1376</v>
      </c>
      <c r="M153" s="73" t="s">
        <v>1175</v>
      </c>
      <c r="N153" s="73">
        <v>20105061402</v>
      </c>
      <c r="O153" s="73" t="s">
        <v>118</v>
      </c>
      <c r="P153" s="71" t="s">
        <v>1377</v>
      </c>
      <c r="Q153" s="74">
        <v>466.1</v>
      </c>
      <c r="R153" s="74">
        <f t="shared" si="13"/>
        <v>549.99800000000005</v>
      </c>
      <c r="S153" s="74">
        <v>466.1</v>
      </c>
      <c r="T153" s="75">
        <v>0.18</v>
      </c>
      <c r="U153" s="74">
        <v>466.1</v>
      </c>
      <c r="V153" s="74">
        <f t="shared" si="14"/>
        <v>549.99800000000005</v>
      </c>
      <c r="W153" s="73" t="s">
        <v>2631</v>
      </c>
      <c r="X153" s="73" t="s">
        <v>133</v>
      </c>
      <c r="Y153" s="73" t="s">
        <v>133</v>
      </c>
      <c r="Z153" s="73" t="s">
        <v>290</v>
      </c>
      <c r="AA153" s="76">
        <v>42486</v>
      </c>
      <c r="AB153" s="76">
        <v>42516</v>
      </c>
      <c r="AC153" s="77"/>
      <c r="AD153" s="77"/>
      <c r="AE153" s="72" t="s">
        <v>1375</v>
      </c>
      <c r="AF153" s="73" t="s">
        <v>1378</v>
      </c>
      <c r="AG153" s="71">
        <v>796</v>
      </c>
      <c r="AH153" s="71" t="s">
        <v>147</v>
      </c>
      <c r="AI153" s="77">
        <v>1</v>
      </c>
      <c r="AJ153" s="77">
        <v>46600000</v>
      </c>
      <c r="AK153" s="71" t="s">
        <v>1379</v>
      </c>
      <c r="AL153" s="76">
        <v>42526</v>
      </c>
      <c r="AM153" s="76">
        <v>42526</v>
      </c>
      <c r="AN153" s="76">
        <v>42540</v>
      </c>
      <c r="AO153" s="77">
        <v>2016</v>
      </c>
      <c r="AP153" s="71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4"/>
      <c r="BB153" s="77"/>
      <c r="BC153" s="71"/>
      <c r="BD153" s="71" t="s">
        <v>1380</v>
      </c>
      <c r="BE153" s="71" t="s">
        <v>1396</v>
      </c>
      <c r="BF153" s="71">
        <v>7499091</v>
      </c>
    </row>
    <row r="154" spans="1:58" s="78" customFormat="1" ht="68.25" customHeight="1">
      <c r="A154" s="71">
        <v>8</v>
      </c>
      <c r="B154" s="71" t="s">
        <v>1484</v>
      </c>
      <c r="C154" s="71" t="s">
        <v>133</v>
      </c>
      <c r="D154" s="71" t="s">
        <v>1485</v>
      </c>
      <c r="E154" s="71" t="s">
        <v>4661</v>
      </c>
      <c r="F154" s="90" t="s">
        <v>340</v>
      </c>
      <c r="G154" s="91" t="s">
        <v>2778</v>
      </c>
      <c r="H154" s="71" t="s">
        <v>136</v>
      </c>
      <c r="I154" s="71">
        <v>628733</v>
      </c>
      <c r="J154" s="72" t="s">
        <v>1486</v>
      </c>
      <c r="K154" s="71" t="s">
        <v>430</v>
      </c>
      <c r="L154" s="71" t="s">
        <v>430</v>
      </c>
      <c r="M154" s="73" t="s">
        <v>140</v>
      </c>
      <c r="N154" s="73" t="s">
        <v>1487</v>
      </c>
      <c r="O154" s="73" t="s">
        <v>100</v>
      </c>
      <c r="P154" s="71" t="s">
        <v>376</v>
      </c>
      <c r="Q154" s="74">
        <v>22320</v>
      </c>
      <c r="R154" s="74">
        <f t="shared" si="13"/>
        <v>26337.599999999999</v>
      </c>
      <c r="S154" s="74">
        <v>22320</v>
      </c>
      <c r="T154" s="75">
        <v>0.18</v>
      </c>
      <c r="U154" s="74">
        <v>22320</v>
      </c>
      <c r="V154" s="74">
        <f t="shared" si="14"/>
        <v>26337.599999999999</v>
      </c>
      <c r="W154" s="73" t="s">
        <v>154</v>
      </c>
      <c r="X154" s="73" t="s">
        <v>133</v>
      </c>
      <c r="Y154" s="73" t="s">
        <v>133</v>
      </c>
      <c r="Z154" s="73" t="s">
        <v>433</v>
      </c>
      <c r="AA154" s="76">
        <v>42370</v>
      </c>
      <c r="AB154" s="76">
        <v>42370</v>
      </c>
      <c r="AC154" s="77" t="s">
        <v>1488</v>
      </c>
      <c r="AD154" s="77" t="s">
        <v>1489</v>
      </c>
      <c r="AE154" s="72" t="s">
        <v>1486</v>
      </c>
      <c r="AF154" s="73" t="s">
        <v>376</v>
      </c>
      <c r="AG154" s="71">
        <v>796</v>
      </c>
      <c r="AH154" s="71" t="s">
        <v>231</v>
      </c>
      <c r="AI154" s="77">
        <v>15000</v>
      </c>
      <c r="AJ154" s="77" t="s">
        <v>1156</v>
      </c>
      <c r="AK154" s="71" t="s">
        <v>1490</v>
      </c>
      <c r="AL154" s="76">
        <v>42370</v>
      </c>
      <c r="AM154" s="76">
        <v>42370</v>
      </c>
      <c r="AN154" s="76">
        <v>42735</v>
      </c>
      <c r="AO154" s="77">
        <v>2016</v>
      </c>
      <c r="AP154" s="71" t="s">
        <v>437</v>
      </c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4"/>
      <c r="BB154" s="77" t="s">
        <v>1491</v>
      </c>
      <c r="BC154" s="71" t="s">
        <v>4661</v>
      </c>
      <c r="BD154" s="71" t="s">
        <v>1401</v>
      </c>
      <c r="BE154" s="71" t="s">
        <v>340</v>
      </c>
      <c r="BF154" s="71">
        <v>6420050</v>
      </c>
    </row>
    <row r="155" spans="1:58" s="78" customFormat="1" ht="68.25" customHeight="1">
      <c r="A155" s="71">
        <v>8</v>
      </c>
      <c r="B155" s="71" t="s">
        <v>1492</v>
      </c>
      <c r="C155" s="71" t="s">
        <v>133</v>
      </c>
      <c r="D155" s="71" t="s">
        <v>1485</v>
      </c>
      <c r="E155" s="71" t="s">
        <v>4661</v>
      </c>
      <c r="F155" s="90" t="s">
        <v>340</v>
      </c>
      <c r="G155" s="91" t="s">
        <v>2778</v>
      </c>
      <c r="H155" s="71" t="s">
        <v>136</v>
      </c>
      <c r="I155" s="71">
        <v>628734</v>
      </c>
      <c r="J155" s="72" t="s">
        <v>1486</v>
      </c>
      <c r="K155" s="71" t="s">
        <v>430</v>
      </c>
      <c r="L155" s="71" t="s">
        <v>430</v>
      </c>
      <c r="M155" s="73" t="s">
        <v>140</v>
      </c>
      <c r="N155" s="73" t="s">
        <v>1487</v>
      </c>
      <c r="O155" s="73" t="s">
        <v>100</v>
      </c>
      <c r="P155" s="71" t="s">
        <v>376</v>
      </c>
      <c r="Q155" s="74">
        <v>30753.599999999999</v>
      </c>
      <c r="R155" s="74">
        <f t="shared" si="13"/>
        <v>36289.248</v>
      </c>
      <c r="S155" s="74">
        <v>30753.599999999999</v>
      </c>
      <c r="T155" s="75">
        <v>0.18</v>
      </c>
      <c r="U155" s="74">
        <v>30753.599999999999</v>
      </c>
      <c r="V155" s="74">
        <f t="shared" si="14"/>
        <v>36289.248</v>
      </c>
      <c r="W155" s="73" t="s">
        <v>154</v>
      </c>
      <c r="X155" s="73" t="s">
        <v>133</v>
      </c>
      <c r="Y155" s="73" t="s">
        <v>133</v>
      </c>
      <c r="Z155" s="73" t="s">
        <v>433</v>
      </c>
      <c r="AA155" s="76">
        <v>42370</v>
      </c>
      <c r="AB155" s="76">
        <v>42370</v>
      </c>
      <c r="AC155" s="77" t="s">
        <v>1488</v>
      </c>
      <c r="AD155" s="77" t="s">
        <v>1493</v>
      </c>
      <c r="AE155" s="72" t="s">
        <v>1486</v>
      </c>
      <c r="AF155" s="73" t="s">
        <v>376</v>
      </c>
      <c r="AG155" s="71">
        <v>796</v>
      </c>
      <c r="AH155" s="71" t="s">
        <v>231</v>
      </c>
      <c r="AI155" s="77">
        <v>9000</v>
      </c>
      <c r="AJ155" s="77" t="s">
        <v>1156</v>
      </c>
      <c r="AK155" s="71" t="s">
        <v>1490</v>
      </c>
      <c r="AL155" s="76">
        <v>42370</v>
      </c>
      <c r="AM155" s="76">
        <v>42370</v>
      </c>
      <c r="AN155" s="76">
        <v>42735</v>
      </c>
      <c r="AO155" s="77">
        <v>2016</v>
      </c>
      <c r="AP155" s="71" t="s">
        <v>437</v>
      </c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4"/>
      <c r="BB155" s="77" t="s">
        <v>1491</v>
      </c>
      <c r="BC155" s="71" t="s">
        <v>4661</v>
      </c>
      <c r="BD155" s="71" t="s">
        <v>1401</v>
      </c>
      <c r="BE155" s="71" t="s">
        <v>340</v>
      </c>
      <c r="BF155" s="71">
        <v>6420050</v>
      </c>
    </row>
    <row r="156" spans="1:58" s="78" customFormat="1" ht="68.25" customHeight="1">
      <c r="A156" s="71">
        <v>8</v>
      </c>
      <c r="B156" s="71" t="s">
        <v>1494</v>
      </c>
      <c r="C156" s="71" t="s">
        <v>133</v>
      </c>
      <c r="D156" s="71" t="s">
        <v>1485</v>
      </c>
      <c r="E156" s="71" t="s">
        <v>4661</v>
      </c>
      <c r="F156" s="90" t="s">
        <v>340</v>
      </c>
      <c r="G156" s="91" t="s">
        <v>2778</v>
      </c>
      <c r="H156" s="71" t="s">
        <v>136</v>
      </c>
      <c r="I156" s="71">
        <v>628735</v>
      </c>
      <c r="J156" s="72" t="s">
        <v>1495</v>
      </c>
      <c r="K156" s="71" t="s">
        <v>430</v>
      </c>
      <c r="L156" s="71" t="s">
        <v>430</v>
      </c>
      <c r="M156" s="73" t="s">
        <v>140</v>
      </c>
      <c r="N156" s="73" t="s">
        <v>1487</v>
      </c>
      <c r="O156" s="73" t="s">
        <v>100</v>
      </c>
      <c r="P156" s="71" t="s">
        <v>376</v>
      </c>
      <c r="Q156" s="74">
        <v>1800</v>
      </c>
      <c r="R156" s="74">
        <f t="shared" si="13"/>
        <v>2124</v>
      </c>
      <c r="S156" s="74">
        <v>1800</v>
      </c>
      <c r="T156" s="75">
        <v>0.18</v>
      </c>
      <c r="U156" s="74">
        <v>1800</v>
      </c>
      <c r="V156" s="74">
        <f t="shared" si="14"/>
        <v>2124</v>
      </c>
      <c r="W156" s="73" t="s">
        <v>154</v>
      </c>
      <c r="X156" s="73" t="s">
        <v>133</v>
      </c>
      <c r="Y156" s="73" t="s">
        <v>133</v>
      </c>
      <c r="Z156" s="73" t="s">
        <v>433</v>
      </c>
      <c r="AA156" s="76">
        <v>42370</v>
      </c>
      <c r="AB156" s="76">
        <v>42370</v>
      </c>
      <c r="AC156" s="77" t="s">
        <v>1488</v>
      </c>
      <c r="AD156" s="77" t="s">
        <v>1496</v>
      </c>
      <c r="AE156" s="72" t="s">
        <v>1495</v>
      </c>
      <c r="AF156" s="73" t="s">
        <v>376</v>
      </c>
      <c r="AG156" s="71">
        <v>796</v>
      </c>
      <c r="AH156" s="71" t="s">
        <v>231</v>
      </c>
      <c r="AI156" s="77">
        <v>1100</v>
      </c>
      <c r="AJ156" s="77" t="s">
        <v>1156</v>
      </c>
      <c r="AK156" s="71" t="s">
        <v>1490</v>
      </c>
      <c r="AL156" s="76">
        <v>42370</v>
      </c>
      <c r="AM156" s="76">
        <v>42370</v>
      </c>
      <c r="AN156" s="76">
        <v>42735</v>
      </c>
      <c r="AO156" s="77">
        <v>2016</v>
      </c>
      <c r="AP156" s="71" t="s">
        <v>437</v>
      </c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4"/>
      <c r="BB156" s="77" t="s">
        <v>1491</v>
      </c>
      <c r="BC156" s="71" t="s">
        <v>4661</v>
      </c>
      <c r="BD156" s="71" t="s">
        <v>1401</v>
      </c>
      <c r="BE156" s="71" t="s">
        <v>340</v>
      </c>
      <c r="BF156" s="71">
        <v>6420050</v>
      </c>
    </row>
    <row r="157" spans="1:58" s="78" customFormat="1" ht="68.25" customHeight="1">
      <c r="A157" s="71">
        <v>8</v>
      </c>
      <c r="B157" s="71" t="s">
        <v>1497</v>
      </c>
      <c r="C157" s="71" t="s">
        <v>133</v>
      </c>
      <c r="D157" s="71" t="s">
        <v>1485</v>
      </c>
      <c r="E157" s="71" t="s">
        <v>4661</v>
      </c>
      <c r="F157" s="90" t="s">
        <v>340</v>
      </c>
      <c r="G157" s="91" t="s">
        <v>2753</v>
      </c>
      <c r="H157" s="71" t="s">
        <v>408</v>
      </c>
      <c r="I157" s="71">
        <v>628737</v>
      </c>
      <c r="J157" s="72" t="s">
        <v>1498</v>
      </c>
      <c r="K157" s="71" t="s">
        <v>430</v>
      </c>
      <c r="L157" s="71" t="s">
        <v>430</v>
      </c>
      <c r="M157" s="73" t="s">
        <v>140</v>
      </c>
      <c r="N157" s="73" t="s">
        <v>1487</v>
      </c>
      <c r="O157" s="73" t="s">
        <v>100</v>
      </c>
      <c r="P157" s="71" t="s">
        <v>431</v>
      </c>
      <c r="Q157" s="74">
        <v>5406</v>
      </c>
      <c r="R157" s="74">
        <f t="shared" si="13"/>
        <v>6379.08</v>
      </c>
      <c r="S157" s="74">
        <v>5406</v>
      </c>
      <c r="T157" s="75">
        <v>0.18</v>
      </c>
      <c r="U157" s="74">
        <v>5406</v>
      </c>
      <c r="V157" s="74">
        <f t="shared" si="14"/>
        <v>6379.08</v>
      </c>
      <c r="W157" s="73" t="s">
        <v>289</v>
      </c>
      <c r="X157" s="73" t="s">
        <v>133</v>
      </c>
      <c r="Y157" s="73" t="s">
        <v>133</v>
      </c>
      <c r="Z157" s="73" t="s">
        <v>290</v>
      </c>
      <c r="AA157" s="76">
        <v>42309</v>
      </c>
      <c r="AB157" s="76">
        <v>42353</v>
      </c>
      <c r="AC157" s="77"/>
      <c r="AD157" s="77"/>
      <c r="AE157" s="72" t="s">
        <v>1498</v>
      </c>
      <c r="AF157" s="73" t="s">
        <v>399</v>
      </c>
      <c r="AG157" s="71">
        <v>796</v>
      </c>
      <c r="AH157" s="71" t="s">
        <v>231</v>
      </c>
      <c r="AI157" s="77">
        <v>10000</v>
      </c>
      <c r="AJ157" s="77">
        <v>45</v>
      </c>
      <c r="AK157" s="71" t="s">
        <v>148</v>
      </c>
      <c r="AL157" s="76">
        <v>42370</v>
      </c>
      <c r="AM157" s="76">
        <v>42370</v>
      </c>
      <c r="AN157" s="76">
        <v>42735</v>
      </c>
      <c r="AO157" s="77">
        <v>2016</v>
      </c>
      <c r="AP157" s="71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4"/>
      <c r="BB157" s="77" t="s">
        <v>1491</v>
      </c>
      <c r="BC157" s="71" t="s">
        <v>4661</v>
      </c>
      <c r="BD157" s="71" t="s">
        <v>1401</v>
      </c>
      <c r="BE157" s="71" t="s">
        <v>340</v>
      </c>
      <c r="BF157" s="71">
        <v>6420000</v>
      </c>
    </row>
    <row r="158" spans="1:58" s="78" customFormat="1" ht="68.25" customHeight="1">
      <c r="A158" s="71">
        <v>8</v>
      </c>
      <c r="B158" s="71" t="s">
        <v>1499</v>
      </c>
      <c r="C158" s="71" t="s">
        <v>133</v>
      </c>
      <c r="D158" s="71" t="s">
        <v>1485</v>
      </c>
      <c r="E158" s="71" t="s">
        <v>4661</v>
      </c>
      <c r="F158" s="90" t="s">
        <v>340</v>
      </c>
      <c r="G158" s="91" t="s">
        <v>2779</v>
      </c>
      <c r="H158" s="71" t="s">
        <v>136</v>
      </c>
      <c r="I158" s="71">
        <v>628738</v>
      </c>
      <c r="J158" s="72" t="s">
        <v>1500</v>
      </c>
      <c r="K158" s="71" t="s">
        <v>430</v>
      </c>
      <c r="L158" s="71" t="s">
        <v>430</v>
      </c>
      <c r="M158" s="73" t="s">
        <v>140</v>
      </c>
      <c r="N158" s="73" t="s">
        <v>1487</v>
      </c>
      <c r="O158" s="73" t="s">
        <v>100</v>
      </c>
      <c r="P158" s="71" t="s">
        <v>376</v>
      </c>
      <c r="Q158" s="74">
        <v>8280</v>
      </c>
      <c r="R158" s="74">
        <f t="shared" si="13"/>
        <v>9770.4</v>
      </c>
      <c r="S158" s="74">
        <v>8280</v>
      </c>
      <c r="T158" s="75">
        <v>0.18</v>
      </c>
      <c r="U158" s="74">
        <v>8280</v>
      </c>
      <c r="V158" s="74">
        <f t="shared" si="14"/>
        <v>9770.4</v>
      </c>
      <c r="W158" s="73" t="s">
        <v>154</v>
      </c>
      <c r="X158" s="73" t="s">
        <v>133</v>
      </c>
      <c r="Y158" s="73" t="s">
        <v>133</v>
      </c>
      <c r="Z158" s="73" t="s">
        <v>433</v>
      </c>
      <c r="AA158" s="76">
        <v>42370</v>
      </c>
      <c r="AB158" s="76">
        <v>42370</v>
      </c>
      <c r="AC158" s="77" t="s">
        <v>1501</v>
      </c>
      <c r="AD158" s="77" t="s">
        <v>1493</v>
      </c>
      <c r="AE158" s="72" t="s">
        <v>1500</v>
      </c>
      <c r="AF158" s="73" t="s">
        <v>376</v>
      </c>
      <c r="AG158" s="71">
        <v>796</v>
      </c>
      <c r="AH158" s="71" t="s">
        <v>231</v>
      </c>
      <c r="AI158" s="77">
        <v>1</v>
      </c>
      <c r="AJ158" s="77" t="s">
        <v>1156</v>
      </c>
      <c r="AK158" s="71" t="s">
        <v>1490</v>
      </c>
      <c r="AL158" s="76">
        <v>42370</v>
      </c>
      <c r="AM158" s="76">
        <v>42370</v>
      </c>
      <c r="AN158" s="76">
        <v>42735</v>
      </c>
      <c r="AO158" s="77">
        <v>2016</v>
      </c>
      <c r="AP158" s="71" t="s">
        <v>437</v>
      </c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4"/>
      <c r="BB158" s="77" t="s">
        <v>1491</v>
      </c>
      <c r="BC158" s="71" t="s">
        <v>4661</v>
      </c>
      <c r="BD158" s="71" t="s">
        <v>1401</v>
      </c>
      <c r="BE158" s="71" t="s">
        <v>340</v>
      </c>
      <c r="BF158" s="71">
        <v>6420020</v>
      </c>
    </row>
    <row r="159" spans="1:58" s="78" customFormat="1" ht="68.25" customHeight="1">
      <c r="A159" s="71">
        <v>8</v>
      </c>
      <c r="B159" s="71" t="s">
        <v>1502</v>
      </c>
      <c r="C159" s="71" t="s">
        <v>133</v>
      </c>
      <c r="D159" s="71" t="s">
        <v>1485</v>
      </c>
      <c r="E159" s="71" t="s">
        <v>4661</v>
      </c>
      <c r="F159" s="90" t="s">
        <v>340</v>
      </c>
      <c r="G159" s="91" t="s">
        <v>2753</v>
      </c>
      <c r="H159" s="71" t="s">
        <v>136</v>
      </c>
      <c r="I159" s="71">
        <v>628740</v>
      </c>
      <c r="J159" s="72" t="s">
        <v>1503</v>
      </c>
      <c r="K159" s="71" t="s">
        <v>430</v>
      </c>
      <c r="L159" s="71" t="s">
        <v>430</v>
      </c>
      <c r="M159" s="73" t="s">
        <v>140</v>
      </c>
      <c r="N159" s="73" t="s">
        <v>1487</v>
      </c>
      <c r="O159" s="73" t="s">
        <v>100</v>
      </c>
      <c r="P159" s="71" t="s">
        <v>376</v>
      </c>
      <c r="Q159" s="74">
        <v>1428</v>
      </c>
      <c r="R159" s="74">
        <f t="shared" si="13"/>
        <v>1685.04</v>
      </c>
      <c r="S159" s="74">
        <v>1428</v>
      </c>
      <c r="T159" s="75">
        <v>0.18</v>
      </c>
      <c r="U159" s="74">
        <v>1428</v>
      </c>
      <c r="V159" s="74">
        <f t="shared" si="14"/>
        <v>1685.04</v>
      </c>
      <c r="W159" s="73" t="s">
        <v>154</v>
      </c>
      <c r="X159" s="73" t="s">
        <v>133</v>
      </c>
      <c r="Y159" s="73" t="s">
        <v>133</v>
      </c>
      <c r="Z159" s="73" t="s">
        <v>433</v>
      </c>
      <c r="AA159" s="76">
        <v>42370</v>
      </c>
      <c r="AB159" s="76">
        <v>42370</v>
      </c>
      <c r="AC159" s="77" t="s">
        <v>1504</v>
      </c>
      <c r="AD159" s="77" t="s">
        <v>1493</v>
      </c>
      <c r="AE159" s="72" t="s">
        <v>1503</v>
      </c>
      <c r="AF159" s="73" t="s">
        <v>376</v>
      </c>
      <c r="AG159" s="71">
        <v>796</v>
      </c>
      <c r="AH159" s="71" t="s">
        <v>231</v>
      </c>
      <c r="AI159" s="77">
        <v>2</v>
      </c>
      <c r="AJ159" s="77">
        <v>45</v>
      </c>
      <c r="AK159" s="71" t="s">
        <v>148</v>
      </c>
      <c r="AL159" s="76">
        <v>42370</v>
      </c>
      <c r="AM159" s="76">
        <v>42370</v>
      </c>
      <c r="AN159" s="76">
        <v>42735</v>
      </c>
      <c r="AO159" s="77">
        <v>2016</v>
      </c>
      <c r="AP159" s="71" t="s">
        <v>437</v>
      </c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4"/>
      <c r="BB159" s="77" t="s">
        <v>1491</v>
      </c>
      <c r="BC159" s="71" t="s">
        <v>4661</v>
      </c>
      <c r="BD159" s="71" t="s">
        <v>1401</v>
      </c>
      <c r="BE159" s="71" t="s">
        <v>340</v>
      </c>
      <c r="BF159" s="71">
        <v>6420000</v>
      </c>
    </row>
    <row r="160" spans="1:58" s="78" customFormat="1" ht="68.25" customHeight="1">
      <c r="A160" s="71">
        <v>8</v>
      </c>
      <c r="B160" s="71" t="s">
        <v>1505</v>
      </c>
      <c r="C160" s="71" t="s">
        <v>133</v>
      </c>
      <c r="D160" s="71" t="s">
        <v>1485</v>
      </c>
      <c r="E160" s="71" t="s">
        <v>4661</v>
      </c>
      <c r="F160" s="90" t="s">
        <v>340</v>
      </c>
      <c r="G160" s="91" t="s">
        <v>2753</v>
      </c>
      <c r="H160" s="71" t="s">
        <v>136</v>
      </c>
      <c r="I160" s="71">
        <v>628741</v>
      </c>
      <c r="J160" s="72" t="s">
        <v>1506</v>
      </c>
      <c r="K160" s="71" t="s">
        <v>430</v>
      </c>
      <c r="L160" s="71" t="s">
        <v>430</v>
      </c>
      <c r="M160" s="73" t="s">
        <v>140</v>
      </c>
      <c r="N160" s="73" t="s">
        <v>1487</v>
      </c>
      <c r="O160" s="73" t="s">
        <v>100</v>
      </c>
      <c r="P160" s="71" t="s">
        <v>431</v>
      </c>
      <c r="Q160" s="74">
        <v>3240</v>
      </c>
      <c r="R160" s="74">
        <f t="shared" si="13"/>
        <v>3823.2</v>
      </c>
      <c r="S160" s="74">
        <v>2700</v>
      </c>
      <c r="T160" s="75">
        <v>0.18</v>
      </c>
      <c r="U160" s="74">
        <v>3240</v>
      </c>
      <c r="V160" s="74">
        <f t="shared" si="14"/>
        <v>3823.2</v>
      </c>
      <c r="W160" s="73" t="s">
        <v>289</v>
      </c>
      <c r="X160" s="73" t="s">
        <v>133</v>
      </c>
      <c r="Y160" s="73" t="s">
        <v>133</v>
      </c>
      <c r="Z160" s="73" t="s">
        <v>290</v>
      </c>
      <c r="AA160" s="76">
        <v>42370</v>
      </c>
      <c r="AB160" s="76">
        <v>42415</v>
      </c>
      <c r="AC160" s="77"/>
      <c r="AD160" s="77"/>
      <c r="AE160" s="72" t="s">
        <v>1506</v>
      </c>
      <c r="AF160" s="73" t="s">
        <v>399</v>
      </c>
      <c r="AG160" s="71">
        <v>796</v>
      </c>
      <c r="AH160" s="71" t="s">
        <v>231</v>
      </c>
      <c r="AI160" s="77">
        <v>52</v>
      </c>
      <c r="AJ160" s="77">
        <v>45</v>
      </c>
      <c r="AK160" s="71" t="s">
        <v>148</v>
      </c>
      <c r="AL160" s="76">
        <v>42430</v>
      </c>
      <c r="AM160" s="76">
        <v>42430</v>
      </c>
      <c r="AN160" s="76">
        <v>42795</v>
      </c>
      <c r="AO160" s="77" t="s">
        <v>292</v>
      </c>
      <c r="AP160" s="71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4"/>
      <c r="BB160" s="77" t="s">
        <v>1491</v>
      </c>
      <c r="BC160" s="71" t="s">
        <v>4661</v>
      </c>
      <c r="BD160" s="71" t="s">
        <v>1401</v>
      </c>
      <c r="BE160" s="71" t="s">
        <v>340</v>
      </c>
      <c r="BF160" s="71">
        <v>64200220</v>
      </c>
    </row>
    <row r="161" spans="1:58" s="78" customFormat="1" ht="68.25" customHeight="1">
      <c r="A161" s="71">
        <v>8</v>
      </c>
      <c r="B161" s="71" t="s">
        <v>1507</v>
      </c>
      <c r="C161" s="71" t="s">
        <v>133</v>
      </c>
      <c r="D161" s="71" t="s">
        <v>1485</v>
      </c>
      <c r="E161" s="71" t="s">
        <v>4661</v>
      </c>
      <c r="F161" s="90" t="s">
        <v>340</v>
      </c>
      <c r="G161" s="91" t="s">
        <v>2753</v>
      </c>
      <c r="H161" s="71" t="s">
        <v>136</v>
      </c>
      <c r="I161" s="71">
        <v>628742</v>
      </c>
      <c r="J161" s="72" t="s">
        <v>1508</v>
      </c>
      <c r="K161" s="71" t="s">
        <v>430</v>
      </c>
      <c r="L161" s="71" t="s">
        <v>430</v>
      </c>
      <c r="M161" s="73" t="s">
        <v>140</v>
      </c>
      <c r="N161" s="73" t="s">
        <v>1487</v>
      </c>
      <c r="O161" s="73" t="s">
        <v>100</v>
      </c>
      <c r="P161" s="71" t="s">
        <v>376</v>
      </c>
      <c r="Q161" s="74">
        <v>1483.2</v>
      </c>
      <c r="R161" s="74">
        <f t="shared" si="13"/>
        <v>1750.1759999999999</v>
      </c>
      <c r="S161" s="74">
        <v>1483.2</v>
      </c>
      <c r="T161" s="75">
        <v>0.18</v>
      </c>
      <c r="U161" s="74">
        <v>1483.2</v>
      </c>
      <c r="V161" s="74">
        <f t="shared" si="14"/>
        <v>1750.1759999999999</v>
      </c>
      <c r="W161" s="73" t="s">
        <v>154</v>
      </c>
      <c r="X161" s="73" t="s">
        <v>133</v>
      </c>
      <c r="Y161" s="73" t="s">
        <v>133</v>
      </c>
      <c r="Z161" s="73" t="s">
        <v>433</v>
      </c>
      <c r="AA161" s="76">
        <v>42370</v>
      </c>
      <c r="AB161" s="76">
        <v>42370</v>
      </c>
      <c r="AC161" s="77" t="s">
        <v>1504</v>
      </c>
      <c r="AD161" s="77" t="s">
        <v>270</v>
      </c>
      <c r="AE161" s="72" t="s">
        <v>1508</v>
      </c>
      <c r="AF161" s="73" t="s">
        <v>376</v>
      </c>
      <c r="AG161" s="71">
        <v>796</v>
      </c>
      <c r="AH161" s="71" t="s">
        <v>231</v>
      </c>
      <c r="AI161" s="77">
        <v>156</v>
      </c>
      <c r="AJ161" s="77" t="s">
        <v>1156</v>
      </c>
      <c r="AK161" s="71" t="s">
        <v>1490</v>
      </c>
      <c r="AL161" s="76">
        <v>42370</v>
      </c>
      <c r="AM161" s="76">
        <v>42370</v>
      </c>
      <c r="AN161" s="76">
        <v>42735</v>
      </c>
      <c r="AO161" s="77">
        <v>2016</v>
      </c>
      <c r="AP161" s="71" t="s">
        <v>437</v>
      </c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4"/>
      <c r="BB161" s="77" t="s">
        <v>1491</v>
      </c>
      <c r="BC161" s="71" t="s">
        <v>4661</v>
      </c>
      <c r="BD161" s="71" t="s">
        <v>1401</v>
      </c>
      <c r="BE161" s="71" t="s">
        <v>340</v>
      </c>
      <c r="BF161" s="71">
        <v>6420000</v>
      </c>
    </row>
    <row r="162" spans="1:58" s="78" customFormat="1" ht="68.25" customHeight="1">
      <c r="A162" s="71">
        <v>8</v>
      </c>
      <c r="B162" s="71" t="s">
        <v>1509</v>
      </c>
      <c r="C162" s="71" t="s">
        <v>133</v>
      </c>
      <c r="D162" s="71" t="s">
        <v>1485</v>
      </c>
      <c r="E162" s="71" t="s">
        <v>4661</v>
      </c>
      <c r="F162" s="90" t="s">
        <v>340</v>
      </c>
      <c r="G162" s="91" t="s">
        <v>2753</v>
      </c>
      <c r="H162" s="71" t="s">
        <v>136</v>
      </c>
      <c r="I162" s="71">
        <v>628743</v>
      </c>
      <c r="J162" s="72" t="s">
        <v>1510</v>
      </c>
      <c r="K162" s="71" t="s">
        <v>430</v>
      </c>
      <c r="L162" s="71" t="s">
        <v>430</v>
      </c>
      <c r="M162" s="73" t="s">
        <v>140</v>
      </c>
      <c r="N162" s="73" t="s">
        <v>1487</v>
      </c>
      <c r="O162" s="73" t="s">
        <v>100</v>
      </c>
      <c r="P162" s="71" t="s">
        <v>431</v>
      </c>
      <c r="Q162" s="74">
        <v>547.20000000000005</v>
      </c>
      <c r="R162" s="74">
        <f t="shared" si="13"/>
        <v>645.69600000000003</v>
      </c>
      <c r="S162" s="74">
        <v>197.45</v>
      </c>
      <c r="T162" s="75">
        <v>0.18</v>
      </c>
      <c r="U162" s="74">
        <v>547.20000000000005</v>
      </c>
      <c r="V162" s="74">
        <f t="shared" si="14"/>
        <v>645.69600000000003</v>
      </c>
      <c r="W162" s="73" t="s">
        <v>289</v>
      </c>
      <c r="X162" s="73" t="s">
        <v>133</v>
      </c>
      <c r="Y162" s="73" t="s">
        <v>133</v>
      </c>
      <c r="Z162" s="73" t="s">
        <v>290</v>
      </c>
      <c r="AA162" s="76">
        <v>42536</v>
      </c>
      <c r="AB162" s="76">
        <v>42583</v>
      </c>
      <c r="AC162" s="77"/>
      <c r="AD162" s="77"/>
      <c r="AE162" s="72" t="s">
        <v>1511</v>
      </c>
      <c r="AF162" s="73" t="s">
        <v>399</v>
      </c>
      <c r="AG162" s="71">
        <v>796</v>
      </c>
      <c r="AH162" s="71" t="s">
        <v>231</v>
      </c>
      <c r="AI162" s="77">
        <v>2</v>
      </c>
      <c r="AJ162" s="77">
        <v>45</v>
      </c>
      <c r="AK162" s="71" t="s">
        <v>148</v>
      </c>
      <c r="AL162" s="76">
        <v>42603</v>
      </c>
      <c r="AM162" s="76">
        <v>42603</v>
      </c>
      <c r="AN162" s="76">
        <v>42968</v>
      </c>
      <c r="AO162" s="77" t="s">
        <v>292</v>
      </c>
      <c r="AP162" s="71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4"/>
      <c r="BB162" s="77" t="s">
        <v>1491</v>
      </c>
      <c r="BC162" s="71" t="s">
        <v>4661</v>
      </c>
      <c r="BD162" s="71" t="s">
        <v>1401</v>
      </c>
      <c r="BE162" s="71" t="s">
        <v>340</v>
      </c>
      <c r="BF162" s="71">
        <v>6420000</v>
      </c>
    </row>
    <row r="163" spans="1:58" s="78" customFormat="1" ht="68.25" customHeight="1">
      <c r="A163" s="71">
        <v>8</v>
      </c>
      <c r="B163" s="71" t="s">
        <v>1512</v>
      </c>
      <c r="C163" s="71" t="s">
        <v>133</v>
      </c>
      <c r="D163" s="71" t="s">
        <v>1485</v>
      </c>
      <c r="E163" s="71" t="s">
        <v>4661</v>
      </c>
      <c r="F163" s="90" t="s">
        <v>340</v>
      </c>
      <c r="G163" s="91" t="s">
        <v>2753</v>
      </c>
      <c r="H163" s="71" t="s">
        <v>408</v>
      </c>
      <c r="I163" s="71">
        <v>628744</v>
      </c>
      <c r="J163" s="72" t="s">
        <v>1513</v>
      </c>
      <c r="K163" s="71" t="s">
        <v>430</v>
      </c>
      <c r="L163" s="71" t="s">
        <v>430</v>
      </c>
      <c r="M163" s="73" t="s">
        <v>140</v>
      </c>
      <c r="N163" s="73">
        <v>20105010202</v>
      </c>
      <c r="O163" s="73" t="s">
        <v>100</v>
      </c>
      <c r="P163" s="71" t="s">
        <v>376</v>
      </c>
      <c r="Q163" s="74">
        <v>1116</v>
      </c>
      <c r="R163" s="74">
        <f t="shared" si="13"/>
        <v>1316.8799999999999</v>
      </c>
      <c r="S163" s="74">
        <v>1116</v>
      </c>
      <c r="T163" s="75">
        <v>0.18</v>
      </c>
      <c r="U163" s="74">
        <v>1116</v>
      </c>
      <c r="V163" s="74">
        <f t="shared" si="14"/>
        <v>1316.8799999999999</v>
      </c>
      <c r="W163" s="73" t="s">
        <v>154</v>
      </c>
      <c r="X163" s="73" t="s">
        <v>133</v>
      </c>
      <c r="Y163" s="73" t="s">
        <v>133</v>
      </c>
      <c r="Z163" s="73" t="s">
        <v>433</v>
      </c>
      <c r="AA163" s="76">
        <v>42370</v>
      </c>
      <c r="AB163" s="76">
        <v>42370</v>
      </c>
      <c r="AC163" s="77" t="s">
        <v>1504</v>
      </c>
      <c r="AD163" s="77" t="s">
        <v>1514</v>
      </c>
      <c r="AE163" s="72" t="s">
        <v>1513</v>
      </c>
      <c r="AF163" s="73" t="s">
        <v>376</v>
      </c>
      <c r="AG163" s="71">
        <v>796</v>
      </c>
      <c r="AH163" s="71" t="s">
        <v>231</v>
      </c>
      <c r="AI163" s="77">
        <v>2</v>
      </c>
      <c r="AJ163" s="77" t="s">
        <v>1156</v>
      </c>
      <c r="AK163" s="71" t="s">
        <v>1490</v>
      </c>
      <c r="AL163" s="76">
        <v>42370</v>
      </c>
      <c r="AM163" s="76">
        <v>42370</v>
      </c>
      <c r="AN163" s="76">
        <v>42735</v>
      </c>
      <c r="AO163" s="77">
        <v>2016</v>
      </c>
      <c r="AP163" s="71" t="s">
        <v>437</v>
      </c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4"/>
      <c r="BB163" s="77" t="s">
        <v>1491</v>
      </c>
      <c r="BC163" s="71" t="s">
        <v>4661</v>
      </c>
      <c r="BD163" s="71" t="s">
        <v>1401</v>
      </c>
      <c r="BE163" s="71" t="s">
        <v>340</v>
      </c>
      <c r="BF163" s="71">
        <v>6420000</v>
      </c>
    </row>
    <row r="164" spans="1:58" s="78" customFormat="1" ht="68.25" customHeight="1">
      <c r="A164" s="71">
        <v>8</v>
      </c>
      <c r="B164" s="71" t="s">
        <v>1515</v>
      </c>
      <c r="C164" s="71" t="s">
        <v>133</v>
      </c>
      <c r="D164" s="71" t="s">
        <v>1485</v>
      </c>
      <c r="E164" s="71" t="s">
        <v>4661</v>
      </c>
      <c r="F164" s="90" t="s">
        <v>340</v>
      </c>
      <c r="G164" s="91" t="s">
        <v>2753</v>
      </c>
      <c r="H164" s="71" t="s">
        <v>408</v>
      </c>
      <c r="I164" s="71">
        <v>628745</v>
      </c>
      <c r="J164" s="72" t="s">
        <v>1516</v>
      </c>
      <c r="K164" s="71" t="s">
        <v>430</v>
      </c>
      <c r="L164" s="71" t="s">
        <v>430</v>
      </c>
      <c r="M164" s="73" t="s">
        <v>140</v>
      </c>
      <c r="N164" s="73" t="s">
        <v>1487</v>
      </c>
      <c r="O164" s="73" t="s">
        <v>100</v>
      </c>
      <c r="P164" s="71" t="s">
        <v>376</v>
      </c>
      <c r="Q164" s="74">
        <v>1252.8</v>
      </c>
      <c r="R164" s="74">
        <f t="shared" si="13"/>
        <v>1478.3039999999999</v>
      </c>
      <c r="S164" s="74">
        <v>1252.8</v>
      </c>
      <c r="T164" s="75">
        <v>0.18</v>
      </c>
      <c r="U164" s="74">
        <v>1252.8</v>
      </c>
      <c r="V164" s="74">
        <f t="shared" si="14"/>
        <v>1478.3039999999999</v>
      </c>
      <c r="W164" s="73" t="s">
        <v>154</v>
      </c>
      <c r="X164" s="73" t="s">
        <v>133</v>
      </c>
      <c r="Y164" s="73" t="s">
        <v>133</v>
      </c>
      <c r="Z164" s="73" t="s">
        <v>433</v>
      </c>
      <c r="AA164" s="76">
        <v>42370</v>
      </c>
      <c r="AB164" s="76">
        <v>42370</v>
      </c>
      <c r="AC164" s="77" t="s">
        <v>1504</v>
      </c>
      <c r="AD164" s="77" t="s">
        <v>1517</v>
      </c>
      <c r="AE164" s="72" t="s">
        <v>1518</v>
      </c>
      <c r="AF164" s="73" t="s">
        <v>376</v>
      </c>
      <c r="AG164" s="71">
        <v>796</v>
      </c>
      <c r="AH164" s="71" t="s">
        <v>231</v>
      </c>
      <c r="AI164" s="77">
        <v>2</v>
      </c>
      <c r="AJ164" s="77">
        <v>45</v>
      </c>
      <c r="AK164" s="71" t="s">
        <v>148</v>
      </c>
      <c r="AL164" s="76">
        <v>42370</v>
      </c>
      <c r="AM164" s="76">
        <v>42370</v>
      </c>
      <c r="AN164" s="76">
        <v>42735</v>
      </c>
      <c r="AO164" s="77">
        <v>2016</v>
      </c>
      <c r="AP164" s="71" t="s">
        <v>437</v>
      </c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4"/>
      <c r="BB164" s="77" t="s">
        <v>1491</v>
      </c>
      <c r="BC164" s="71" t="s">
        <v>4661</v>
      </c>
      <c r="BD164" s="71" t="s">
        <v>1401</v>
      </c>
      <c r="BE164" s="71" t="s">
        <v>340</v>
      </c>
      <c r="BF164" s="71">
        <v>6420000</v>
      </c>
    </row>
    <row r="165" spans="1:58" s="78" customFormat="1" ht="68.25" customHeight="1">
      <c r="A165" s="71">
        <v>8</v>
      </c>
      <c r="B165" s="71" t="s">
        <v>1519</v>
      </c>
      <c r="C165" s="71" t="s">
        <v>133</v>
      </c>
      <c r="D165" s="71" t="s">
        <v>1485</v>
      </c>
      <c r="E165" s="71" t="s">
        <v>4661</v>
      </c>
      <c r="F165" s="90" t="s">
        <v>340</v>
      </c>
      <c r="G165" s="91" t="s">
        <v>2753</v>
      </c>
      <c r="H165" s="71" t="s">
        <v>408</v>
      </c>
      <c r="I165" s="71">
        <v>628746</v>
      </c>
      <c r="J165" s="72" t="s">
        <v>1520</v>
      </c>
      <c r="K165" s="71" t="s">
        <v>430</v>
      </c>
      <c r="L165" s="71" t="s">
        <v>430</v>
      </c>
      <c r="M165" s="73" t="s">
        <v>140</v>
      </c>
      <c r="N165" s="73" t="s">
        <v>1487</v>
      </c>
      <c r="O165" s="73" t="s">
        <v>100</v>
      </c>
      <c r="P165" s="71" t="s">
        <v>376</v>
      </c>
      <c r="Q165" s="74">
        <v>468</v>
      </c>
      <c r="R165" s="74">
        <f t="shared" si="13"/>
        <v>552.24</v>
      </c>
      <c r="S165" s="74">
        <v>468</v>
      </c>
      <c r="T165" s="75">
        <v>0.18</v>
      </c>
      <c r="U165" s="74">
        <v>468</v>
      </c>
      <c r="V165" s="74">
        <f t="shared" si="14"/>
        <v>552.24</v>
      </c>
      <c r="W165" s="73" t="s">
        <v>154</v>
      </c>
      <c r="X165" s="73" t="s">
        <v>133</v>
      </c>
      <c r="Y165" s="73" t="s">
        <v>133</v>
      </c>
      <c r="Z165" s="73" t="s">
        <v>433</v>
      </c>
      <c r="AA165" s="76">
        <v>42370</v>
      </c>
      <c r="AB165" s="76">
        <v>42370</v>
      </c>
      <c r="AC165" s="77" t="s">
        <v>1504</v>
      </c>
      <c r="AD165" s="77" t="s">
        <v>1517</v>
      </c>
      <c r="AE165" s="72" t="s">
        <v>1521</v>
      </c>
      <c r="AF165" s="73" t="s">
        <v>376</v>
      </c>
      <c r="AG165" s="71">
        <v>796</v>
      </c>
      <c r="AH165" s="71" t="s">
        <v>231</v>
      </c>
      <c r="AI165" s="77">
        <v>1</v>
      </c>
      <c r="AJ165" s="77">
        <v>45</v>
      </c>
      <c r="AK165" s="71" t="s">
        <v>148</v>
      </c>
      <c r="AL165" s="76">
        <v>42370</v>
      </c>
      <c r="AM165" s="76">
        <v>42370</v>
      </c>
      <c r="AN165" s="76">
        <v>42735</v>
      </c>
      <c r="AO165" s="77">
        <v>2016</v>
      </c>
      <c r="AP165" s="71" t="s">
        <v>437</v>
      </c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4"/>
      <c r="BB165" s="77" t="s">
        <v>1491</v>
      </c>
      <c r="BC165" s="71" t="s">
        <v>4661</v>
      </c>
      <c r="BD165" s="71" t="s">
        <v>1401</v>
      </c>
      <c r="BE165" s="71" t="s">
        <v>340</v>
      </c>
      <c r="BF165" s="71">
        <v>6420000</v>
      </c>
    </row>
    <row r="166" spans="1:58" s="89" customFormat="1" ht="68.25" customHeight="1">
      <c r="A166" s="82">
        <v>8</v>
      </c>
      <c r="B166" s="82" t="s">
        <v>1522</v>
      </c>
      <c r="C166" s="82" t="s">
        <v>133</v>
      </c>
      <c r="D166" s="82" t="s">
        <v>1485</v>
      </c>
      <c r="E166" s="71" t="s">
        <v>4661</v>
      </c>
      <c r="F166" s="92" t="s">
        <v>340</v>
      </c>
      <c r="G166" s="91" t="s">
        <v>2753</v>
      </c>
      <c r="H166" s="82" t="s">
        <v>408</v>
      </c>
      <c r="I166" s="82">
        <v>628747</v>
      </c>
      <c r="J166" s="83" t="s">
        <v>1523</v>
      </c>
      <c r="K166" s="82" t="s">
        <v>430</v>
      </c>
      <c r="L166" s="82" t="s">
        <v>430</v>
      </c>
      <c r="M166" s="84" t="s">
        <v>140</v>
      </c>
      <c r="N166" s="84" t="s">
        <v>1487</v>
      </c>
      <c r="O166" s="84" t="s">
        <v>100</v>
      </c>
      <c r="P166" s="82" t="s">
        <v>431</v>
      </c>
      <c r="Q166" s="85">
        <v>8000</v>
      </c>
      <c r="R166" s="85">
        <f t="shared" si="13"/>
        <v>9440</v>
      </c>
      <c r="S166" s="85">
        <v>8000</v>
      </c>
      <c r="T166" s="86">
        <v>0.18</v>
      </c>
      <c r="U166" s="85">
        <v>8000</v>
      </c>
      <c r="V166" s="85">
        <f t="shared" si="14"/>
        <v>9440</v>
      </c>
      <c r="W166" s="84" t="s">
        <v>289</v>
      </c>
      <c r="X166" s="84" t="s">
        <v>133</v>
      </c>
      <c r="Y166" s="84" t="s">
        <v>133</v>
      </c>
      <c r="Z166" s="84" t="s">
        <v>290</v>
      </c>
      <c r="AA166" s="87">
        <v>42309</v>
      </c>
      <c r="AB166" s="87">
        <v>42353</v>
      </c>
      <c r="AC166" s="88"/>
      <c r="AD166" s="88"/>
      <c r="AE166" s="83" t="s">
        <v>1523</v>
      </c>
      <c r="AF166" s="84" t="s">
        <v>399</v>
      </c>
      <c r="AG166" s="82">
        <v>796</v>
      </c>
      <c r="AH166" s="82" t="s">
        <v>231</v>
      </c>
      <c r="AI166" s="88">
        <v>250</v>
      </c>
      <c r="AJ166" s="88" t="s">
        <v>1156</v>
      </c>
      <c r="AK166" s="82" t="s">
        <v>1490</v>
      </c>
      <c r="AL166" s="87">
        <v>42370</v>
      </c>
      <c r="AM166" s="87">
        <v>42370</v>
      </c>
      <c r="AN166" s="87">
        <v>42735</v>
      </c>
      <c r="AO166" s="88">
        <v>2016</v>
      </c>
      <c r="AP166" s="82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5"/>
      <c r="BB166" s="88" t="s">
        <v>1491</v>
      </c>
      <c r="BC166" s="71" t="s">
        <v>4661</v>
      </c>
      <c r="BD166" s="82" t="s">
        <v>1401</v>
      </c>
      <c r="BE166" s="82" t="s">
        <v>340</v>
      </c>
      <c r="BF166" s="82">
        <v>6420000</v>
      </c>
    </row>
    <row r="167" spans="1:58" s="70" customFormat="1" ht="68.25" customHeight="1">
      <c r="A167" s="25">
        <v>3</v>
      </c>
      <c r="B167" s="25" t="s">
        <v>2453</v>
      </c>
      <c r="C167" s="25" t="s">
        <v>2479</v>
      </c>
      <c r="D167" s="25" t="s">
        <v>2378</v>
      </c>
      <c r="E167" s="25" t="s">
        <v>2625</v>
      </c>
      <c r="F167" s="93" t="s">
        <v>1737</v>
      </c>
      <c r="G167" s="91" t="s">
        <v>2780</v>
      </c>
      <c r="H167" s="25" t="s">
        <v>408</v>
      </c>
      <c r="I167" s="25">
        <v>837969</v>
      </c>
      <c r="J167" s="26" t="s">
        <v>2454</v>
      </c>
      <c r="K167" s="25" t="s">
        <v>2448</v>
      </c>
      <c r="L167" s="25" t="s">
        <v>635</v>
      </c>
      <c r="M167" s="27" t="s">
        <v>140</v>
      </c>
      <c r="N167" s="27" t="s">
        <v>1487</v>
      </c>
      <c r="O167" s="27" t="s">
        <v>100</v>
      </c>
      <c r="P167" s="25" t="s">
        <v>142</v>
      </c>
      <c r="Q167" s="28">
        <v>630</v>
      </c>
      <c r="R167" s="28">
        <f t="shared" si="13"/>
        <v>743.4</v>
      </c>
      <c r="S167" s="28">
        <f>U167</f>
        <v>630</v>
      </c>
      <c r="T167" s="34">
        <v>0.18</v>
      </c>
      <c r="U167" s="28">
        <f>Q167</f>
        <v>630</v>
      </c>
      <c r="V167" s="28">
        <f>R167</f>
        <v>743.4</v>
      </c>
      <c r="W167" s="27" t="str">
        <f>IF(R167&gt;10000,"Открытый конкурс","Открытый запрос предложений")</f>
        <v>Открытый запрос предложений</v>
      </c>
      <c r="X167" s="27" t="s">
        <v>133</v>
      </c>
      <c r="Y167" s="27" t="s">
        <v>133</v>
      </c>
      <c r="Z167" s="27" t="s">
        <v>290</v>
      </c>
      <c r="AA167" s="29">
        <v>42323</v>
      </c>
      <c r="AB167" s="29">
        <v>42353</v>
      </c>
      <c r="AC167" s="30"/>
      <c r="AD167" s="30"/>
      <c r="AE167" s="26" t="str">
        <f>J167</f>
        <v>Техническое обслуживание ИБП</v>
      </c>
      <c r="AF167" s="27" t="s">
        <v>1306</v>
      </c>
      <c r="AG167" s="25" t="s">
        <v>230</v>
      </c>
      <c r="AH167" s="25" t="s">
        <v>231</v>
      </c>
      <c r="AI167" s="30">
        <v>1</v>
      </c>
      <c r="AJ167" s="30">
        <v>46209</v>
      </c>
      <c r="AK167" s="25" t="s">
        <v>684</v>
      </c>
      <c r="AL167" s="29">
        <v>42370</v>
      </c>
      <c r="AM167" s="29">
        <v>42370</v>
      </c>
      <c r="AN167" s="29">
        <v>42735</v>
      </c>
      <c r="AO167" s="30">
        <v>2016</v>
      </c>
      <c r="AP167" s="25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28"/>
      <c r="BB167" s="30"/>
      <c r="BC167" s="25" t="s">
        <v>2474</v>
      </c>
      <c r="BD167" s="25" t="s">
        <v>2381</v>
      </c>
      <c r="BE167" s="25" t="s">
        <v>1737</v>
      </c>
      <c r="BF167" s="25">
        <v>9435000</v>
      </c>
    </row>
    <row r="168" spans="1:58" s="89" customFormat="1" ht="68.25" customHeight="1">
      <c r="A168" s="82">
        <v>8</v>
      </c>
      <c r="B168" s="82" t="s">
        <v>1524</v>
      </c>
      <c r="C168" s="82" t="s">
        <v>133</v>
      </c>
      <c r="D168" s="82" t="s">
        <v>1485</v>
      </c>
      <c r="E168" s="71" t="s">
        <v>4661</v>
      </c>
      <c r="F168" s="92" t="s">
        <v>340</v>
      </c>
      <c r="G168" s="91" t="s">
        <v>2753</v>
      </c>
      <c r="H168" s="82" t="s">
        <v>408</v>
      </c>
      <c r="I168" s="82">
        <v>628748</v>
      </c>
      <c r="J168" s="83" t="s">
        <v>1525</v>
      </c>
      <c r="K168" s="82" t="s">
        <v>430</v>
      </c>
      <c r="L168" s="82" t="s">
        <v>430</v>
      </c>
      <c r="M168" s="84" t="s">
        <v>140</v>
      </c>
      <c r="N168" s="84" t="s">
        <v>1487</v>
      </c>
      <c r="O168" s="84" t="s">
        <v>100</v>
      </c>
      <c r="P168" s="82" t="s">
        <v>431</v>
      </c>
      <c r="Q168" s="85">
        <v>10000</v>
      </c>
      <c r="R168" s="85">
        <f t="shared" si="13"/>
        <v>11800</v>
      </c>
      <c r="S168" s="85">
        <v>1666.6659999999999</v>
      </c>
      <c r="T168" s="86">
        <v>0.18</v>
      </c>
      <c r="U168" s="85">
        <v>10000</v>
      </c>
      <c r="V168" s="85">
        <f>U168*1.18</f>
        <v>11800</v>
      </c>
      <c r="W168" s="84" t="s">
        <v>143</v>
      </c>
      <c r="X168" s="84" t="s">
        <v>133</v>
      </c>
      <c r="Y168" s="84" t="s">
        <v>133</v>
      </c>
      <c r="Z168" s="84" t="s">
        <v>290</v>
      </c>
      <c r="AA168" s="87">
        <v>42583</v>
      </c>
      <c r="AB168" s="87">
        <v>42644</v>
      </c>
      <c r="AC168" s="88"/>
      <c r="AD168" s="88"/>
      <c r="AE168" s="83" t="s">
        <v>1525</v>
      </c>
      <c r="AF168" s="84" t="s">
        <v>399</v>
      </c>
      <c r="AG168" s="82">
        <v>796</v>
      </c>
      <c r="AH168" s="82" t="s">
        <v>231</v>
      </c>
      <c r="AI168" s="88">
        <v>112</v>
      </c>
      <c r="AJ168" s="88" t="s">
        <v>1156</v>
      </c>
      <c r="AK168" s="82" t="s">
        <v>1490</v>
      </c>
      <c r="AL168" s="87">
        <v>42675</v>
      </c>
      <c r="AM168" s="87">
        <v>42675</v>
      </c>
      <c r="AN168" s="87">
        <v>43039</v>
      </c>
      <c r="AO168" s="88" t="s">
        <v>292</v>
      </c>
      <c r="AP168" s="82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5"/>
      <c r="BB168" s="88" t="s">
        <v>1491</v>
      </c>
      <c r="BC168" s="71" t="s">
        <v>4661</v>
      </c>
      <c r="BD168" s="82" t="s">
        <v>1401</v>
      </c>
      <c r="BE168" s="82" t="s">
        <v>340</v>
      </c>
      <c r="BF168" s="82">
        <v>6420000</v>
      </c>
    </row>
    <row r="169" spans="1:58" s="70" customFormat="1" ht="68.25" customHeight="1">
      <c r="A169" s="25">
        <v>3</v>
      </c>
      <c r="B169" s="25" t="s">
        <v>2446</v>
      </c>
      <c r="C169" s="25" t="s">
        <v>2476</v>
      </c>
      <c r="D169" s="25" t="s">
        <v>2378</v>
      </c>
      <c r="E169" s="25" t="s">
        <v>2625</v>
      </c>
      <c r="F169" s="93" t="s">
        <v>1737</v>
      </c>
      <c r="G169" s="91" t="s">
        <v>2780</v>
      </c>
      <c r="H169" s="25" t="s">
        <v>408</v>
      </c>
      <c r="I169" s="25">
        <v>837966</v>
      </c>
      <c r="J169" s="26" t="s">
        <v>2447</v>
      </c>
      <c r="K169" s="25" t="s">
        <v>2448</v>
      </c>
      <c r="L169" s="25" t="s">
        <v>635</v>
      </c>
      <c r="M169" s="27" t="s">
        <v>140</v>
      </c>
      <c r="N169" s="27" t="s">
        <v>1487</v>
      </c>
      <c r="O169" s="27" t="s">
        <v>100</v>
      </c>
      <c r="P169" s="25" t="s">
        <v>142</v>
      </c>
      <c r="Q169" s="28">
        <v>2350</v>
      </c>
      <c r="R169" s="28">
        <f t="shared" si="13"/>
        <v>2773</v>
      </c>
      <c r="S169" s="28">
        <f>U169</f>
        <v>2350</v>
      </c>
      <c r="T169" s="34">
        <v>0.18</v>
      </c>
      <c r="U169" s="28">
        <f>Q169</f>
        <v>2350</v>
      </c>
      <c r="V169" s="28">
        <f>R169</f>
        <v>2773</v>
      </c>
      <c r="W169" s="27" t="str">
        <f>IF(R169&gt;10000,"Открытый конкурс","Открытый запрос предложений")</f>
        <v>Открытый запрос предложений</v>
      </c>
      <c r="X169" s="27" t="s">
        <v>133</v>
      </c>
      <c r="Y169" s="27" t="s">
        <v>133</v>
      </c>
      <c r="Z169" s="27" t="s">
        <v>290</v>
      </c>
      <c r="AA169" s="29">
        <v>42323</v>
      </c>
      <c r="AB169" s="29">
        <v>42353</v>
      </c>
      <c r="AC169" s="30"/>
      <c r="AD169" s="30"/>
      <c r="AE169" s="26" t="str">
        <f>J169</f>
        <v>Техническое обслуживание оборудования цифровых СП</v>
      </c>
      <c r="AF169" s="27" t="s">
        <v>1306</v>
      </c>
      <c r="AG169" s="25" t="s">
        <v>230</v>
      </c>
      <c r="AH169" s="25" t="s">
        <v>231</v>
      </c>
      <c r="AI169" s="30">
        <v>1</v>
      </c>
      <c r="AJ169" s="30">
        <v>46209</v>
      </c>
      <c r="AK169" s="25" t="s">
        <v>684</v>
      </c>
      <c r="AL169" s="29">
        <v>42370</v>
      </c>
      <c r="AM169" s="29">
        <v>42370</v>
      </c>
      <c r="AN169" s="29">
        <v>42735</v>
      </c>
      <c r="AO169" s="30">
        <v>2016</v>
      </c>
      <c r="AP169" s="25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28"/>
      <c r="BB169" s="30"/>
      <c r="BC169" s="25" t="s">
        <v>2473</v>
      </c>
      <c r="BD169" s="25" t="s">
        <v>2381</v>
      </c>
      <c r="BE169" s="25" t="s">
        <v>1737</v>
      </c>
      <c r="BF169" s="25">
        <v>9435000</v>
      </c>
    </row>
    <row r="170" spans="1:58" s="89" customFormat="1" ht="68.25" customHeight="1">
      <c r="A170" s="82">
        <v>8</v>
      </c>
      <c r="B170" s="82" t="s">
        <v>1526</v>
      </c>
      <c r="C170" s="82" t="s">
        <v>133</v>
      </c>
      <c r="D170" s="82" t="s">
        <v>1485</v>
      </c>
      <c r="E170" s="71" t="s">
        <v>4661</v>
      </c>
      <c r="F170" s="92" t="s">
        <v>340</v>
      </c>
      <c r="G170" s="91" t="s">
        <v>2753</v>
      </c>
      <c r="H170" s="82" t="s">
        <v>408</v>
      </c>
      <c r="I170" s="82">
        <v>628749</v>
      </c>
      <c r="J170" s="83" t="s">
        <v>1527</v>
      </c>
      <c r="K170" s="82" t="s">
        <v>430</v>
      </c>
      <c r="L170" s="82" t="s">
        <v>430</v>
      </c>
      <c r="M170" s="84" t="s">
        <v>140</v>
      </c>
      <c r="N170" s="84" t="s">
        <v>1487</v>
      </c>
      <c r="O170" s="84" t="s">
        <v>100</v>
      </c>
      <c r="P170" s="82" t="s">
        <v>431</v>
      </c>
      <c r="Q170" s="85">
        <v>6000.2</v>
      </c>
      <c r="R170" s="85">
        <f t="shared" si="13"/>
        <v>7080.235999999999</v>
      </c>
      <c r="S170" s="85">
        <v>6000.2</v>
      </c>
      <c r="T170" s="86">
        <v>0.18</v>
      </c>
      <c r="U170" s="85">
        <v>6000.2</v>
      </c>
      <c r="V170" s="85">
        <f>U170*1.18</f>
        <v>7080.235999999999</v>
      </c>
      <c r="W170" s="84" t="s">
        <v>289</v>
      </c>
      <c r="X170" s="84" t="s">
        <v>133</v>
      </c>
      <c r="Y170" s="84" t="s">
        <v>133</v>
      </c>
      <c r="Z170" s="84" t="s">
        <v>290</v>
      </c>
      <c r="AA170" s="87">
        <v>42309</v>
      </c>
      <c r="AB170" s="87">
        <v>42353</v>
      </c>
      <c r="AC170" s="88"/>
      <c r="AD170" s="88"/>
      <c r="AE170" s="83" t="s">
        <v>1528</v>
      </c>
      <c r="AF170" s="84" t="s">
        <v>399</v>
      </c>
      <c r="AG170" s="82">
        <v>796</v>
      </c>
      <c r="AH170" s="82" t="s">
        <v>231</v>
      </c>
      <c r="AI170" s="88">
        <v>530</v>
      </c>
      <c r="AJ170" s="88" t="s">
        <v>1156</v>
      </c>
      <c r="AK170" s="82" t="s">
        <v>1490</v>
      </c>
      <c r="AL170" s="87">
        <v>42370</v>
      </c>
      <c r="AM170" s="87">
        <v>42370</v>
      </c>
      <c r="AN170" s="87">
        <v>42735</v>
      </c>
      <c r="AO170" s="88">
        <v>2016</v>
      </c>
      <c r="AP170" s="82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5"/>
      <c r="BB170" s="88" t="s">
        <v>1491</v>
      </c>
      <c r="BC170" s="71" t="s">
        <v>4661</v>
      </c>
      <c r="BD170" s="82" t="s">
        <v>1401</v>
      </c>
      <c r="BE170" s="82" t="s">
        <v>340</v>
      </c>
      <c r="BF170" s="82">
        <v>6420000</v>
      </c>
    </row>
    <row r="171" spans="1:58" s="70" customFormat="1" ht="68.25" customHeight="1">
      <c r="A171" s="25">
        <v>3</v>
      </c>
      <c r="B171" s="25" t="s">
        <v>2449</v>
      </c>
      <c r="C171" s="25" t="s">
        <v>2477</v>
      </c>
      <c r="D171" s="25" t="s">
        <v>2378</v>
      </c>
      <c r="E171" s="25" t="s">
        <v>4661</v>
      </c>
      <c r="F171" s="93" t="s">
        <v>1737</v>
      </c>
      <c r="G171" s="91" t="s">
        <v>2780</v>
      </c>
      <c r="H171" s="25" t="s">
        <v>408</v>
      </c>
      <c r="I171" s="25">
        <v>837967</v>
      </c>
      <c r="J171" s="26" t="s">
        <v>2450</v>
      </c>
      <c r="K171" s="25" t="s">
        <v>2448</v>
      </c>
      <c r="L171" s="25" t="s">
        <v>635</v>
      </c>
      <c r="M171" s="27" t="s">
        <v>140</v>
      </c>
      <c r="N171" s="27" t="s">
        <v>1487</v>
      </c>
      <c r="O171" s="27" t="s">
        <v>100</v>
      </c>
      <c r="P171" s="25" t="s">
        <v>142</v>
      </c>
      <c r="Q171" s="28">
        <v>1040</v>
      </c>
      <c r="R171" s="28">
        <f t="shared" si="13"/>
        <v>1227.2</v>
      </c>
      <c r="S171" s="28">
        <f>U171</f>
        <v>1040</v>
      </c>
      <c r="T171" s="34">
        <v>0.18</v>
      </c>
      <c r="U171" s="28">
        <f>Q171</f>
        <v>1040</v>
      </c>
      <c r="V171" s="28">
        <f>R171</f>
        <v>1227.2</v>
      </c>
      <c r="W171" s="27" t="str">
        <f>IF(R171&gt;10000,"Открытый конкурс","Открытый запрос предложений")</f>
        <v>Открытый запрос предложений</v>
      </c>
      <c r="X171" s="27" t="s">
        <v>133</v>
      </c>
      <c r="Y171" s="27" t="s">
        <v>133</v>
      </c>
      <c r="Z171" s="27" t="s">
        <v>290</v>
      </c>
      <c r="AA171" s="29">
        <v>42323</v>
      </c>
      <c r="AB171" s="29">
        <v>42353</v>
      </c>
      <c r="AC171" s="30"/>
      <c r="AD171" s="30"/>
      <c r="AE171" s="26" t="str">
        <f>J171</f>
        <v>Техническое обслуживание оборудования диспетчерской связи</v>
      </c>
      <c r="AF171" s="27" t="s">
        <v>1306</v>
      </c>
      <c r="AG171" s="25" t="s">
        <v>230</v>
      </c>
      <c r="AH171" s="25" t="s">
        <v>231</v>
      </c>
      <c r="AI171" s="30">
        <v>1</v>
      </c>
      <c r="AJ171" s="30">
        <v>46209</v>
      </c>
      <c r="AK171" s="25" t="s">
        <v>684</v>
      </c>
      <c r="AL171" s="29">
        <v>42370</v>
      </c>
      <c r="AM171" s="29">
        <v>42370</v>
      </c>
      <c r="AN171" s="29">
        <v>42735</v>
      </c>
      <c r="AO171" s="30">
        <v>2016</v>
      </c>
      <c r="AP171" s="25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28"/>
      <c r="BB171" s="30"/>
      <c r="BC171" s="25" t="s">
        <v>4669</v>
      </c>
      <c r="BD171" s="25" t="s">
        <v>2381</v>
      </c>
      <c r="BE171" s="25" t="s">
        <v>1737</v>
      </c>
      <c r="BF171" s="25">
        <v>9435000</v>
      </c>
    </row>
    <row r="172" spans="1:58" s="89" customFormat="1" ht="68.25" customHeight="1">
      <c r="A172" s="82">
        <v>8</v>
      </c>
      <c r="B172" s="82" t="s">
        <v>1529</v>
      </c>
      <c r="C172" s="82" t="s">
        <v>133</v>
      </c>
      <c r="D172" s="82" t="s">
        <v>1485</v>
      </c>
      <c r="E172" s="71" t="s">
        <v>4661</v>
      </c>
      <c r="F172" s="92" t="s">
        <v>340</v>
      </c>
      <c r="G172" s="91" t="s">
        <v>2753</v>
      </c>
      <c r="H172" s="82" t="s">
        <v>408</v>
      </c>
      <c r="I172" s="82">
        <v>628750</v>
      </c>
      <c r="J172" s="83" t="s">
        <v>1530</v>
      </c>
      <c r="K172" s="82" t="s">
        <v>430</v>
      </c>
      <c r="L172" s="82" t="s">
        <v>430</v>
      </c>
      <c r="M172" s="84" t="s">
        <v>140</v>
      </c>
      <c r="N172" s="84" t="s">
        <v>1487</v>
      </c>
      <c r="O172" s="84" t="s">
        <v>100</v>
      </c>
      <c r="P172" s="82" t="s">
        <v>431</v>
      </c>
      <c r="Q172" s="85">
        <v>10000</v>
      </c>
      <c r="R172" s="85">
        <f t="shared" si="13"/>
        <v>11800</v>
      </c>
      <c r="S172" s="85">
        <v>10000</v>
      </c>
      <c r="T172" s="86">
        <v>0.18</v>
      </c>
      <c r="U172" s="85">
        <v>10000</v>
      </c>
      <c r="V172" s="85">
        <f>U172*1.18</f>
        <v>11800</v>
      </c>
      <c r="W172" s="84" t="s">
        <v>143</v>
      </c>
      <c r="X172" s="84" t="s">
        <v>133</v>
      </c>
      <c r="Y172" s="84" t="s">
        <v>133</v>
      </c>
      <c r="Z172" s="84" t="s">
        <v>290</v>
      </c>
      <c r="AA172" s="87">
        <v>42323</v>
      </c>
      <c r="AB172" s="87">
        <v>42353</v>
      </c>
      <c r="AC172" s="88"/>
      <c r="AD172" s="88"/>
      <c r="AE172" s="83" t="s">
        <v>1530</v>
      </c>
      <c r="AF172" s="84" t="s">
        <v>399</v>
      </c>
      <c r="AG172" s="82">
        <v>796</v>
      </c>
      <c r="AH172" s="82" t="s">
        <v>231</v>
      </c>
      <c r="AI172" s="88">
        <v>87</v>
      </c>
      <c r="AJ172" s="88" t="s">
        <v>1156</v>
      </c>
      <c r="AK172" s="82" t="s">
        <v>1490</v>
      </c>
      <c r="AL172" s="87">
        <v>42370</v>
      </c>
      <c r="AM172" s="87">
        <v>42370</v>
      </c>
      <c r="AN172" s="87">
        <v>42735</v>
      </c>
      <c r="AO172" s="88">
        <v>2016</v>
      </c>
      <c r="AP172" s="82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5"/>
      <c r="BB172" s="88" t="s">
        <v>1491</v>
      </c>
      <c r="BC172" s="71" t="s">
        <v>4661</v>
      </c>
      <c r="BD172" s="82" t="s">
        <v>1401</v>
      </c>
      <c r="BE172" s="82" t="s">
        <v>340</v>
      </c>
      <c r="BF172" s="82">
        <v>6420000</v>
      </c>
    </row>
    <row r="173" spans="1:58" s="70" customFormat="1" ht="68.25" customHeight="1">
      <c r="A173" s="25">
        <v>3</v>
      </c>
      <c r="B173" s="25" t="s">
        <v>2451</v>
      </c>
      <c r="C173" s="25" t="s">
        <v>2478</v>
      </c>
      <c r="D173" s="25" t="s">
        <v>2378</v>
      </c>
      <c r="E173" s="25" t="s">
        <v>4661</v>
      </c>
      <c r="F173" s="93" t="s">
        <v>1737</v>
      </c>
      <c r="G173" s="91" t="s">
        <v>2780</v>
      </c>
      <c r="H173" s="25" t="s">
        <v>408</v>
      </c>
      <c r="I173" s="25">
        <v>837968</v>
      </c>
      <c r="J173" s="26" t="s">
        <v>2452</v>
      </c>
      <c r="K173" s="25" t="s">
        <v>2448</v>
      </c>
      <c r="L173" s="25" t="s">
        <v>635</v>
      </c>
      <c r="M173" s="27" t="s">
        <v>140</v>
      </c>
      <c r="N173" s="27" t="s">
        <v>1487</v>
      </c>
      <c r="O173" s="27" t="s">
        <v>100</v>
      </c>
      <c r="P173" s="25" t="s">
        <v>142</v>
      </c>
      <c r="Q173" s="28">
        <v>2753</v>
      </c>
      <c r="R173" s="28">
        <f t="shared" si="13"/>
        <v>3248.54</v>
      </c>
      <c r="S173" s="28">
        <f>U173</f>
        <v>2753</v>
      </c>
      <c r="T173" s="34">
        <v>0.18</v>
      </c>
      <c r="U173" s="28">
        <f>Q173</f>
        <v>2753</v>
      </c>
      <c r="V173" s="28">
        <f>R173</f>
        <v>3248.54</v>
      </c>
      <c r="W173" s="27" t="str">
        <f>IF(R173&gt;10000,"Открытый конкурс","Открытый запрос предложений")</f>
        <v>Открытый запрос предложений</v>
      </c>
      <c r="X173" s="27" t="s">
        <v>133</v>
      </c>
      <c r="Y173" s="27" t="s">
        <v>133</v>
      </c>
      <c r="Z173" s="27" t="s">
        <v>290</v>
      </c>
      <c r="AA173" s="29">
        <v>42323</v>
      </c>
      <c r="AB173" s="29">
        <v>42353</v>
      </c>
      <c r="AC173" s="30"/>
      <c r="AD173" s="30"/>
      <c r="AE173" s="26" t="str">
        <f>J173</f>
        <v>Техническое обслуживание оборудования производственной связи</v>
      </c>
      <c r="AF173" s="27" t="s">
        <v>1306</v>
      </c>
      <c r="AG173" s="25" t="s">
        <v>230</v>
      </c>
      <c r="AH173" s="25" t="s">
        <v>231</v>
      </c>
      <c r="AI173" s="30">
        <v>1</v>
      </c>
      <c r="AJ173" s="30">
        <v>46209</v>
      </c>
      <c r="AK173" s="25" t="s">
        <v>684</v>
      </c>
      <c r="AL173" s="29">
        <v>42370</v>
      </c>
      <c r="AM173" s="29">
        <v>42370</v>
      </c>
      <c r="AN173" s="29">
        <v>42735</v>
      </c>
      <c r="AO173" s="30">
        <v>2016</v>
      </c>
      <c r="AP173" s="25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28"/>
      <c r="BB173" s="30"/>
      <c r="BC173" s="25" t="s">
        <v>4670</v>
      </c>
      <c r="BD173" s="25" t="s">
        <v>2381</v>
      </c>
      <c r="BE173" s="25" t="s">
        <v>1737</v>
      </c>
      <c r="BF173" s="25">
        <v>9435000</v>
      </c>
    </row>
    <row r="174" spans="1:58" s="78" customFormat="1" ht="68.25" customHeight="1">
      <c r="A174" s="71">
        <v>8</v>
      </c>
      <c r="B174" s="71" t="s">
        <v>1531</v>
      </c>
      <c r="C174" s="71" t="s">
        <v>133</v>
      </c>
      <c r="D174" s="71" t="s">
        <v>1485</v>
      </c>
      <c r="E174" s="71" t="s">
        <v>4661</v>
      </c>
      <c r="F174" s="90" t="s">
        <v>340</v>
      </c>
      <c r="G174" s="91" t="s">
        <v>2753</v>
      </c>
      <c r="H174" s="71" t="s">
        <v>408</v>
      </c>
      <c r="I174" s="71">
        <v>628751</v>
      </c>
      <c r="J174" s="72" t="s">
        <v>1532</v>
      </c>
      <c r="K174" s="71" t="s">
        <v>430</v>
      </c>
      <c r="L174" s="71" t="s">
        <v>430</v>
      </c>
      <c r="M174" s="73" t="s">
        <v>140</v>
      </c>
      <c r="N174" s="73" t="s">
        <v>1487</v>
      </c>
      <c r="O174" s="73" t="s">
        <v>100</v>
      </c>
      <c r="P174" s="71" t="s">
        <v>431</v>
      </c>
      <c r="Q174" s="74">
        <v>4000</v>
      </c>
      <c r="R174" s="74">
        <f t="shared" si="13"/>
        <v>4720</v>
      </c>
      <c r="S174" s="74">
        <v>1666.6659999999999</v>
      </c>
      <c r="T174" s="75">
        <v>0.18</v>
      </c>
      <c r="U174" s="74">
        <v>4000</v>
      </c>
      <c r="V174" s="74">
        <f t="shared" ref="V174:V190" si="15">U174*1.18</f>
        <v>4720</v>
      </c>
      <c r="W174" s="73" t="s">
        <v>289</v>
      </c>
      <c r="X174" s="73" t="s">
        <v>133</v>
      </c>
      <c r="Y174" s="73" t="s">
        <v>133</v>
      </c>
      <c r="Z174" s="73" t="s">
        <v>290</v>
      </c>
      <c r="AA174" s="76">
        <v>42522</v>
      </c>
      <c r="AB174" s="76">
        <v>42566</v>
      </c>
      <c r="AC174" s="77"/>
      <c r="AD174" s="77"/>
      <c r="AE174" s="72" t="s">
        <v>1533</v>
      </c>
      <c r="AF174" s="73" t="s">
        <v>399</v>
      </c>
      <c r="AG174" s="71">
        <v>796</v>
      </c>
      <c r="AH174" s="71" t="s">
        <v>231</v>
      </c>
      <c r="AI174" s="77">
        <v>156</v>
      </c>
      <c r="AJ174" s="77" t="s">
        <v>1156</v>
      </c>
      <c r="AK174" s="71" t="s">
        <v>1490</v>
      </c>
      <c r="AL174" s="76">
        <v>42583</v>
      </c>
      <c r="AM174" s="76">
        <v>42583</v>
      </c>
      <c r="AN174" s="76">
        <v>42947</v>
      </c>
      <c r="AO174" s="77" t="s">
        <v>292</v>
      </c>
      <c r="AP174" s="71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4"/>
      <c r="BB174" s="77" t="s">
        <v>1491</v>
      </c>
      <c r="BC174" s="71" t="s">
        <v>4661</v>
      </c>
      <c r="BD174" s="71" t="s">
        <v>1401</v>
      </c>
      <c r="BE174" s="71" t="s">
        <v>340</v>
      </c>
      <c r="BF174" s="71">
        <v>6420000</v>
      </c>
    </row>
    <row r="175" spans="1:58" s="78" customFormat="1" ht="68.25" customHeight="1">
      <c r="A175" s="71">
        <v>8</v>
      </c>
      <c r="B175" s="71" t="s">
        <v>1534</v>
      </c>
      <c r="C175" s="71" t="s">
        <v>133</v>
      </c>
      <c r="D175" s="71" t="s">
        <v>1485</v>
      </c>
      <c r="E175" s="71" t="s">
        <v>4661</v>
      </c>
      <c r="F175" s="90" t="s">
        <v>340</v>
      </c>
      <c r="G175" s="91" t="s">
        <v>2753</v>
      </c>
      <c r="H175" s="71" t="s">
        <v>408</v>
      </c>
      <c r="I175" s="71">
        <v>628753</v>
      </c>
      <c r="J175" s="72" t="s">
        <v>1535</v>
      </c>
      <c r="K175" s="71" t="s">
        <v>430</v>
      </c>
      <c r="L175" s="71" t="s">
        <v>430</v>
      </c>
      <c r="M175" s="73" t="s">
        <v>140</v>
      </c>
      <c r="N175" s="73" t="s">
        <v>1487</v>
      </c>
      <c r="O175" s="73" t="s">
        <v>100</v>
      </c>
      <c r="P175" s="71" t="s">
        <v>431</v>
      </c>
      <c r="Q175" s="74">
        <v>414.4</v>
      </c>
      <c r="R175" s="74">
        <f t="shared" si="13"/>
        <v>488.99199999999996</v>
      </c>
      <c r="S175" s="74">
        <v>414.4</v>
      </c>
      <c r="T175" s="75">
        <v>0.18</v>
      </c>
      <c r="U175" s="74">
        <v>414.4</v>
      </c>
      <c r="V175" s="74">
        <f t="shared" si="15"/>
        <v>488.99199999999996</v>
      </c>
      <c r="W175" s="73" t="s">
        <v>289</v>
      </c>
      <c r="X175" s="73" t="s">
        <v>133</v>
      </c>
      <c r="Y175" s="73" t="s">
        <v>133</v>
      </c>
      <c r="Z175" s="73" t="s">
        <v>290</v>
      </c>
      <c r="AA175" s="76">
        <v>42309</v>
      </c>
      <c r="AB175" s="76">
        <v>42353</v>
      </c>
      <c r="AC175" s="77"/>
      <c r="AD175" s="77"/>
      <c r="AE175" s="72" t="s">
        <v>1536</v>
      </c>
      <c r="AF175" s="73" t="s">
        <v>399</v>
      </c>
      <c r="AG175" s="71">
        <v>796</v>
      </c>
      <c r="AH175" s="71" t="s">
        <v>231</v>
      </c>
      <c r="AI175" s="77">
        <v>45</v>
      </c>
      <c r="AJ175" s="77">
        <v>45</v>
      </c>
      <c r="AK175" s="71" t="s">
        <v>148</v>
      </c>
      <c r="AL175" s="76">
        <v>42370</v>
      </c>
      <c r="AM175" s="76">
        <v>42370</v>
      </c>
      <c r="AN175" s="76">
        <v>42735</v>
      </c>
      <c r="AO175" s="77">
        <v>2016</v>
      </c>
      <c r="AP175" s="71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4"/>
      <c r="BB175" s="77" t="s">
        <v>1491</v>
      </c>
      <c r="BC175" s="71" t="s">
        <v>4661</v>
      </c>
      <c r="BD175" s="71" t="s">
        <v>1401</v>
      </c>
      <c r="BE175" s="71" t="s">
        <v>340</v>
      </c>
      <c r="BF175" s="71">
        <v>6420000</v>
      </c>
    </row>
    <row r="176" spans="1:58" s="78" customFormat="1" ht="68.25" customHeight="1">
      <c r="A176" s="71">
        <v>8</v>
      </c>
      <c r="B176" s="71" t="s">
        <v>1537</v>
      </c>
      <c r="C176" s="71" t="s">
        <v>133</v>
      </c>
      <c r="D176" s="71" t="s">
        <v>1485</v>
      </c>
      <c r="E176" s="71" t="s">
        <v>4661</v>
      </c>
      <c r="F176" s="90" t="s">
        <v>340</v>
      </c>
      <c r="G176" s="91" t="s">
        <v>2753</v>
      </c>
      <c r="H176" s="71" t="s">
        <v>408</v>
      </c>
      <c r="I176" s="71">
        <v>628754</v>
      </c>
      <c r="J176" s="72" t="s">
        <v>1538</v>
      </c>
      <c r="K176" s="71" t="s">
        <v>430</v>
      </c>
      <c r="L176" s="71" t="s">
        <v>430</v>
      </c>
      <c r="M176" s="73" t="s">
        <v>140</v>
      </c>
      <c r="N176" s="73" t="s">
        <v>1487</v>
      </c>
      <c r="O176" s="73" t="s">
        <v>100</v>
      </c>
      <c r="P176" s="71" t="s">
        <v>431</v>
      </c>
      <c r="Q176" s="74">
        <v>1500</v>
      </c>
      <c r="R176" s="74">
        <f t="shared" si="13"/>
        <v>1770</v>
      </c>
      <c r="S176" s="74">
        <v>375</v>
      </c>
      <c r="T176" s="75">
        <v>0.18</v>
      </c>
      <c r="U176" s="74">
        <v>1500</v>
      </c>
      <c r="V176" s="74">
        <f t="shared" si="15"/>
        <v>1770</v>
      </c>
      <c r="W176" s="73" t="s">
        <v>289</v>
      </c>
      <c r="X176" s="73" t="s">
        <v>133</v>
      </c>
      <c r="Y176" s="73" t="s">
        <v>133</v>
      </c>
      <c r="Z176" s="73" t="s">
        <v>290</v>
      </c>
      <c r="AA176" s="76">
        <v>42583</v>
      </c>
      <c r="AB176" s="76">
        <v>42628</v>
      </c>
      <c r="AC176" s="77"/>
      <c r="AD176" s="77"/>
      <c r="AE176" s="72" t="s">
        <v>1538</v>
      </c>
      <c r="AF176" s="73" t="s">
        <v>399</v>
      </c>
      <c r="AG176" s="71">
        <v>796</v>
      </c>
      <c r="AH176" s="71" t="s">
        <v>231</v>
      </c>
      <c r="AI176" s="77">
        <v>167</v>
      </c>
      <c r="AJ176" s="77">
        <v>45</v>
      </c>
      <c r="AK176" s="71" t="s">
        <v>148</v>
      </c>
      <c r="AL176" s="76">
        <v>42644</v>
      </c>
      <c r="AM176" s="76">
        <v>42644</v>
      </c>
      <c r="AN176" s="76">
        <v>43008</v>
      </c>
      <c r="AO176" s="77" t="s">
        <v>292</v>
      </c>
      <c r="AP176" s="71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4"/>
      <c r="BB176" s="77" t="s">
        <v>1491</v>
      </c>
      <c r="BC176" s="71" t="s">
        <v>4661</v>
      </c>
      <c r="BD176" s="71" t="s">
        <v>1401</v>
      </c>
      <c r="BE176" s="71" t="s">
        <v>340</v>
      </c>
      <c r="BF176" s="71">
        <v>6420000</v>
      </c>
    </row>
    <row r="177" spans="1:58" s="78" customFormat="1" ht="68.25" customHeight="1">
      <c r="A177" s="71">
        <v>8</v>
      </c>
      <c r="B177" s="71" t="s">
        <v>1539</v>
      </c>
      <c r="C177" s="71" t="s">
        <v>133</v>
      </c>
      <c r="D177" s="71" t="s">
        <v>1485</v>
      </c>
      <c r="E177" s="71" t="s">
        <v>4661</v>
      </c>
      <c r="F177" s="90" t="s">
        <v>340</v>
      </c>
      <c r="G177" s="91" t="s">
        <v>2753</v>
      </c>
      <c r="H177" s="71" t="s">
        <v>408</v>
      </c>
      <c r="I177" s="71">
        <v>628755</v>
      </c>
      <c r="J177" s="72" t="s">
        <v>1540</v>
      </c>
      <c r="K177" s="71" t="s">
        <v>430</v>
      </c>
      <c r="L177" s="71" t="s">
        <v>430</v>
      </c>
      <c r="M177" s="73" t="s">
        <v>140</v>
      </c>
      <c r="N177" s="73" t="s">
        <v>1487</v>
      </c>
      <c r="O177" s="73" t="s">
        <v>100</v>
      </c>
      <c r="P177" s="71" t="s">
        <v>431</v>
      </c>
      <c r="Q177" s="74">
        <v>6000</v>
      </c>
      <c r="R177" s="74">
        <f t="shared" si="13"/>
        <v>7080</v>
      </c>
      <c r="S177" s="74">
        <v>2500</v>
      </c>
      <c r="T177" s="75">
        <v>0.18</v>
      </c>
      <c r="U177" s="74">
        <v>6000</v>
      </c>
      <c r="V177" s="74">
        <f t="shared" si="15"/>
        <v>7080</v>
      </c>
      <c r="W177" s="73" t="s">
        <v>289</v>
      </c>
      <c r="X177" s="73" t="s">
        <v>133</v>
      </c>
      <c r="Y177" s="73" t="s">
        <v>133</v>
      </c>
      <c r="Z177" s="73" t="s">
        <v>290</v>
      </c>
      <c r="AA177" s="76">
        <v>42522</v>
      </c>
      <c r="AB177" s="76">
        <v>42566</v>
      </c>
      <c r="AC177" s="77"/>
      <c r="AD177" s="77"/>
      <c r="AE177" s="72" t="s">
        <v>1541</v>
      </c>
      <c r="AF177" s="73" t="s">
        <v>399</v>
      </c>
      <c r="AG177" s="71">
        <v>796</v>
      </c>
      <c r="AH177" s="71" t="s">
        <v>231</v>
      </c>
      <c r="AI177" s="77">
        <v>154</v>
      </c>
      <c r="AJ177" s="77" t="s">
        <v>1156</v>
      </c>
      <c r="AK177" s="71" t="s">
        <v>1490</v>
      </c>
      <c r="AL177" s="76">
        <v>42583</v>
      </c>
      <c r="AM177" s="76">
        <v>42583</v>
      </c>
      <c r="AN177" s="76">
        <v>42947</v>
      </c>
      <c r="AO177" s="77" t="s">
        <v>292</v>
      </c>
      <c r="AP177" s="71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4"/>
      <c r="BB177" s="77" t="s">
        <v>1491</v>
      </c>
      <c r="BC177" s="71" t="s">
        <v>4661</v>
      </c>
      <c r="BD177" s="71" t="s">
        <v>1401</v>
      </c>
      <c r="BE177" s="71" t="s">
        <v>340</v>
      </c>
      <c r="BF177" s="71">
        <v>6420000</v>
      </c>
    </row>
    <row r="178" spans="1:58" s="78" customFormat="1" ht="68.25" customHeight="1">
      <c r="A178" s="71">
        <v>8</v>
      </c>
      <c r="B178" s="71" t="s">
        <v>1542</v>
      </c>
      <c r="C178" s="71" t="s">
        <v>133</v>
      </c>
      <c r="D178" s="71" t="s">
        <v>1485</v>
      </c>
      <c r="E178" s="71" t="s">
        <v>4661</v>
      </c>
      <c r="F178" s="90" t="s">
        <v>340</v>
      </c>
      <c r="G178" s="91" t="s">
        <v>2753</v>
      </c>
      <c r="H178" s="71" t="s">
        <v>408</v>
      </c>
      <c r="I178" s="71">
        <v>628756</v>
      </c>
      <c r="J178" s="72" t="s">
        <v>1543</v>
      </c>
      <c r="K178" s="71" t="s">
        <v>430</v>
      </c>
      <c r="L178" s="71" t="s">
        <v>430</v>
      </c>
      <c r="M178" s="73" t="s">
        <v>140</v>
      </c>
      <c r="N178" s="73" t="s">
        <v>1487</v>
      </c>
      <c r="O178" s="73" t="s">
        <v>100</v>
      </c>
      <c r="P178" s="71" t="s">
        <v>431</v>
      </c>
      <c r="Q178" s="74">
        <v>10000</v>
      </c>
      <c r="R178" s="74">
        <f t="shared" si="13"/>
        <v>11800</v>
      </c>
      <c r="S178" s="74">
        <v>10000</v>
      </c>
      <c r="T178" s="75">
        <v>0.18</v>
      </c>
      <c r="U178" s="74">
        <v>10000</v>
      </c>
      <c r="V178" s="74">
        <f t="shared" si="15"/>
        <v>11800</v>
      </c>
      <c r="W178" s="73" t="s">
        <v>143</v>
      </c>
      <c r="X178" s="73" t="s">
        <v>133</v>
      </c>
      <c r="Y178" s="73" t="s">
        <v>133</v>
      </c>
      <c r="Z178" s="73" t="s">
        <v>290</v>
      </c>
      <c r="AA178" s="76">
        <v>42323</v>
      </c>
      <c r="AB178" s="76">
        <v>42353</v>
      </c>
      <c r="AC178" s="77"/>
      <c r="AD178" s="77"/>
      <c r="AE178" s="72" t="s">
        <v>1544</v>
      </c>
      <c r="AF178" s="73" t="s">
        <v>399</v>
      </c>
      <c r="AG178" s="71">
        <v>796</v>
      </c>
      <c r="AH178" s="71" t="s">
        <v>231</v>
      </c>
      <c r="AI178" s="77">
        <v>177</v>
      </c>
      <c r="AJ178" s="77" t="s">
        <v>1156</v>
      </c>
      <c r="AK178" s="71" t="s">
        <v>1490</v>
      </c>
      <c r="AL178" s="76">
        <v>42370</v>
      </c>
      <c r="AM178" s="76">
        <v>42370</v>
      </c>
      <c r="AN178" s="76">
        <v>42735</v>
      </c>
      <c r="AO178" s="77">
        <v>2016</v>
      </c>
      <c r="AP178" s="71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4"/>
      <c r="BB178" s="77" t="s">
        <v>1491</v>
      </c>
      <c r="BC178" s="71" t="s">
        <v>4661</v>
      </c>
      <c r="BD178" s="71" t="s">
        <v>1401</v>
      </c>
      <c r="BE178" s="71" t="s">
        <v>340</v>
      </c>
      <c r="BF178" s="71">
        <v>6420000</v>
      </c>
    </row>
    <row r="179" spans="1:58" s="78" customFormat="1" ht="68.25" customHeight="1">
      <c r="A179" s="71">
        <v>8</v>
      </c>
      <c r="B179" s="71" t="s">
        <v>1545</v>
      </c>
      <c r="C179" s="71" t="s">
        <v>133</v>
      </c>
      <c r="D179" s="71" t="s">
        <v>1485</v>
      </c>
      <c r="E179" s="71" t="s">
        <v>4661</v>
      </c>
      <c r="F179" s="90" t="s">
        <v>340</v>
      </c>
      <c r="G179" s="91" t="s">
        <v>2753</v>
      </c>
      <c r="H179" s="71" t="s">
        <v>408</v>
      </c>
      <c r="I179" s="71">
        <v>628757</v>
      </c>
      <c r="J179" s="72" t="s">
        <v>1546</v>
      </c>
      <c r="K179" s="71" t="s">
        <v>430</v>
      </c>
      <c r="L179" s="71" t="s">
        <v>430</v>
      </c>
      <c r="M179" s="73" t="s">
        <v>140</v>
      </c>
      <c r="N179" s="73" t="s">
        <v>1487</v>
      </c>
      <c r="O179" s="73" t="s">
        <v>100</v>
      </c>
      <c r="P179" s="71" t="s">
        <v>431</v>
      </c>
      <c r="Q179" s="74">
        <v>2057.4</v>
      </c>
      <c r="R179" s="74">
        <f t="shared" si="13"/>
        <v>2427.732</v>
      </c>
      <c r="S179" s="74">
        <v>2057.4</v>
      </c>
      <c r="T179" s="75">
        <v>0.18</v>
      </c>
      <c r="U179" s="74">
        <v>2057.4</v>
      </c>
      <c r="V179" s="74">
        <f t="shared" si="15"/>
        <v>2427.732</v>
      </c>
      <c r="W179" s="73" t="s">
        <v>289</v>
      </c>
      <c r="X179" s="73" t="s">
        <v>133</v>
      </c>
      <c r="Y179" s="73" t="s">
        <v>133</v>
      </c>
      <c r="Z179" s="73" t="s">
        <v>290</v>
      </c>
      <c r="AA179" s="76">
        <v>42309</v>
      </c>
      <c r="AB179" s="76">
        <v>42353</v>
      </c>
      <c r="AC179" s="77"/>
      <c r="AD179" s="77"/>
      <c r="AE179" s="72" t="s">
        <v>1547</v>
      </c>
      <c r="AF179" s="73" t="s">
        <v>399</v>
      </c>
      <c r="AG179" s="71">
        <v>796</v>
      </c>
      <c r="AH179" s="71" t="s">
        <v>231</v>
      </c>
      <c r="AI179" s="77">
        <v>77</v>
      </c>
      <c r="AJ179" s="77" t="s">
        <v>1156</v>
      </c>
      <c r="AK179" s="71" t="s">
        <v>1490</v>
      </c>
      <c r="AL179" s="76">
        <v>42370</v>
      </c>
      <c r="AM179" s="76">
        <v>42370</v>
      </c>
      <c r="AN179" s="76">
        <v>42735</v>
      </c>
      <c r="AO179" s="77">
        <v>2016</v>
      </c>
      <c r="AP179" s="71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4"/>
      <c r="BB179" s="77" t="s">
        <v>1491</v>
      </c>
      <c r="BC179" s="71" t="s">
        <v>4661</v>
      </c>
      <c r="BD179" s="71" t="s">
        <v>1401</v>
      </c>
      <c r="BE179" s="71" t="s">
        <v>340</v>
      </c>
      <c r="BF179" s="71">
        <v>6420000</v>
      </c>
    </row>
    <row r="180" spans="1:58" s="78" customFormat="1" ht="68.25" customHeight="1">
      <c r="A180" s="71">
        <v>8</v>
      </c>
      <c r="B180" s="71" t="s">
        <v>1548</v>
      </c>
      <c r="C180" s="71" t="s">
        <v>133</v>
      </c>
      <c r="D180" s="71" t="s">
        <v>1485</v>
      </c>
      <c r="E180" s="71" t="s">
        <v>4661</v>
      </c>
      <c r="F180" s="90" t="s">
        <v>340</v>
      </c>
      <c r="G180" s="91" t="s">
        <v>2753</v>
      </c>
      <c r="H180" s="71" t="s">
        <v>408</v>
      </c>
      <c r="I180" s="71">
        <v>628758</v>
      </c>
      <c r="J180" s="72" t="s">
        <v>1549</v>
      </c>
      <c r="K180" s="71" t="s">
        <v>430</v>
      </c>
      <c r="L180" s="71" t="s">
        <v>430</v>
      </c>
      <c r="M180" s="73" t="s">
        <v>140</v>
      </c>
      <c r="N180" s="73" t="s">
        <v>1487</v>
      </c>
      <c r="O180" s="73" t="s">
        <v>100</v>
      </c>
      <c r="P180" s="71" t="s">
        <v>431</v>
      </c>
      <c r="Q180" s="74">
        <v>10000</v>
      </c>
      <c r="R180" s="74">
        <f t="shared" si="13"/>
        <v>11800</v>
      </c>
      <c r="S180" s="74">
        <v>1666.6659999999999</v>
      </c>
      <c r="T180" s="75">
        <v>0.18</v>
      </c>
      <c r="U180" s="74">
        <v>10000</v>
      </c>
      <c r="V180" s="74">
        <f t="shared" si="15"/>
        <v>11800</v>
      </c>
      <c r="W180" s="73" t="s">
        <v>143</v>
      </c>
      <c r="X180" s="73" t="s">
        <v>133</v>
      </c>
      <c r="Y180" s="73" t="s">
        <v>133</v>
      </c>
      <c r="Z180" s="73" t="s">
        <v>290</v>
      </c>
      <c r="AA180" s="76">
        <v>42583</v>
      </c>
      <c r="AB180" s="76">
        <v>42644</v>
      </c>
      <c r="AC180" s="77"/>
      <c r="AD180" s="77"/>
      <c r="AE180" s="72" t="s">
        <v>1549</v>
      </c>
      <c r="AF180" s="73" t="s">
        <v>399</v>
      </c>
      <c r="AG180" s="71">
        <v>796</v>
      </c>
      <c r="AH180" s="71" t="s">
        <v>231</v>
      </c>
      <c r="AI180" s="77">
        <v>76</v>
      </c>
      <c r="AJ180" s="77" t="s">
        <v>1156</v>
      </c>
      <c r="AK180" s="71" t="s">
        <v>1490</v>
      </c>
      <c r="AL180" s="76">
        <v>42675</v>
      </c>
      <c r="AM180" s="76">
        <v>42675</v>
      </c>
      <c r="AN180" s="76">
        <v>43039</v>
      </c>
      <c r="AO180" s="77" t="s">
        <v>292</v>
      </c>
      <c r="AP180" s="71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4"/>
      <c r="BB180" s="77" t="s">
        <v>1491</v>
      </c>
      <c r="BC180" s="71" t="s">
        <v>4661</v>
      </c>
      <c r="BD180" s="71" t="s">
        <v>1401</v>
      </c>
      <c r="BE180" s="71" t="s">
        <v>340</v>
      </c>
      <c r="BF180" s="71">
        <v>6420000</v>
      </c>
    </row>
    <row r="181" spans="1:58" s="78" customFormat="1" ht="68.25" customHeight="1">
      <c r="A181" s="71">
        <v>8</v>
      </c>
      <c r="B181" s="71" t="s">
        <v>1550</v>
      </c>
      <c r="C181" s="71" t="s">
        <v>133</v>
      </c>
      <c r="D181" s="71" t="s">
        <v>1485</v>
      </c>
      <c r="E181" s="71" t="s">
        <v>4661</v>
      </c>
      <c r="F181" s="90" t="s">
        <v>340</v>
      </c>
      <c r="G181" s="91" t="s">
        <v>2753</v>
      </c>
      <c r="H181" s="71" t="s">
        <v>408</v>
      </c>
      <c r="I181" s="71">
        <v>628759</v>
      </c>
      <c r="J181" s="72" t="s">
        <v>1551</v>
      </c>
      <c r="K181" s="71" t="s">
        <v>430</v>
      </c>
      <c r="L181" s="71" t="s">
        <v>430</v>
      </c>
      <c r="M181" s="73" t="s">
        <v>140</v>
      </c>
      <c r="N181" s="73" t="s">
        <v>1487</v>
      </c>
      <c r="O181" s="73" t="s">
        <v>100</v>
      </c>
      <c r="P181" s="71" t="s">
        <v>431</v>
      </c>
      <c r="Q181" s="74">
        <v>313.3</v>
      </c>
      <c r="R181" s="74">
        <f t="shared" si="13"/>
        <v>369.69400000000002</v>
      </c>
      <c r="S181" s="74">
        <v>78.3249</v>
      </c>
      <c r="T181" s="75">
        <v>0.18</v>
      </c>
      <c r="U181" s="74">
        <v>313.3</v>
      </c>
      <c r="V181" s="74">
        <f t="shared" si="15"/>
        <v>369.69400000000002</v>
      </c>
      <c r="W181" s="73" t="s">
        <v>289</v>
      </c>
      <c r="X181" s="73" t="s">
        <v>133</v>
      </c>
      <c r="Y181" s="73" t="s">
        <v>133</v>
      </c>
      <c r="Z181" s="73" t="s">
        <v>290</v>
      </c>
      <c r="AA181" s="76">
        <v>42583</v>
      </c>
      <c r="AB181" s="76">
        <v>42628</v>
      </c>
      <c r="AC181" s="77"/>
      <c r="AD181" s="77"/>
      <c r="AE181" s="72" t="s">
        <v>1551</v>
      </c>
      <c r="AF181" s="73" t="s">
        <v>399</v>
      </c>
      <c r="AG181" s="71">
        <v>796</v>
      </c>
      <c r="AH181" s="71" t="s">
        <v>231</v>
      </c>
      <c r="AI181" s="77">
        <v>1</v>
      </c>
      <c r="AJ181" s="77" t="s">
        <v>1156</v>
      </c>
      <c r="AK181" s="71" t="s">
        <v>1490</v>
      </c>
      <c r="AL181" s="76">
        <v>42644</v>
      </c>
      <c r="AM181" s="76">
        <v>42644</v>
      </c>
      <c r="AN181" s="76">
        <v>43008</v>
      </c>
      <c r="AO181" s="77" t="s">
        <v>292</v>
      </c>
      <c r="AP181" s="71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4"/>
      <c r="BB181" s="77" t="s">
        <v>1491</v>
      </c>
      <c r="BC181" s="71" t="s">
        <v>4661</v>
      </c>
      <c r="BD181" s="71" t="s">
        <v>1401</v>
      </c>
      <c r="BE181" s="71" t="s">
        <v>340</v>
      </c>
      <c r="BF181" s="71">
        <v>6420000</v>
      </c>
    </row>
    <row r="182" spans="1:58" s="78" customFormat="1" ht="68.25" customHeight="1">
      <c r="A182" s="71">
        <v>8</v>
      </c>
      <c r="B182" s="71" t="s">
        <v>1552</v>
      </c>
      <c r="C182" s="71" t="s">
        <v>133</v>
      </c>
      <c r="D182" s="71" t="s">
        <v>1485</v>
      </c>
      <c r="E182" s="71" t="s">
        <v>4661</v>
      </c>
      <c r="F182" s="90" t="s">
        <v>340</v>
      </c>
      <c r="G182" s="91" t="s">
        <v>2753</v>
      </c>
      <c r="H182" s="71" t="s">
        <v>136</v>
      </c>
      <c r="I182" s="71">
        <v>628760</v>
      </c>
      <c r="J182" s="72" t="s">
        <v>1553</v>
      </c>
      <c r="K182" s="71" t="s">
        <v>430</v>
      </c>
      <c r="L182" s="71" t="s">
        <v>430</v>
      </c>
      <c r="M182" s="73" t="s">
        <v>140</v>
      </c>
      <c r="N182" s="73">
        <v>20105010202</v>
      </c>
      <c r="O182" s="73" t="s">
        <v>100</v>
      </c>
      <c r="P182" s="71" t="s">
        <v>431</v>
      </c>
      <c r="Q182" s="74">
        <v>2959.2</v>
      </c>
      <c r="R182" s="74">
        <f t="shared" si="13"/>
        <v>3491.8559999999998</v>
      </c>
      <c r="S182" s="74">
        <v>2959.2</v>
      </c>
      <c r="T182" s="75">
        <v>0.18</v>
      </c>
      <c r="U182" s="74">
        <v>2959.2</v>
      </c>
      <c r="V182" s="74">
        <f t="shared" si="15"/>
        <v>3491.8559999999998</v>
      </c>
      <c r="W182" s="73" t="s">
        <v>154</v>
      </c>
      <c r="X182" s="73" t="s">
        <v>133</v>
      </c>
      <c r="Y182" s="73" t="s">
        <v>133</v>
      </c>
      <c r="Z182" s="73" t="s">
        <v>433</v>
      </c>
      <c r="AA182" s="76">
        <v>42370</v>
      </c>
      <c r="AB182" s="76">
        <v>42370</v>
      </c>
      <c r="AC182" s="77" t="s">
        <v>1504</v>
      </c>
      <c r="AD182" s="77" t="s">
        <v>1554</v>
      </c>
      <c r="AE182" s="72" t="s">
        <v>1553</v>
      </c>
      <c r="AF182" s="73" t="s">
        <v>1555</v>
      </c>
      <c r="AG182" s="71">
        <v>796</v>
      </c>
      <c r="AH182" s="71" t="s">
        <v>231</v>
      </c>
      <c r="AI182" s="77">
        <v>9</v>
      </c>
      <c r="AJ182" s="77" t="s">
        <v>1415</v>
      </c>
      <c r="AK182" s="71" t="s">
        <v>148</v>
      </c>
      <c r="AL182" s="76">
        <v>42370</v>
      </c>
      <c r="AM182" s="76">
        <v>42370</v>
      </c>
      <c r="AN182" s="76">
        <v>42735</v>
      </c>
      <c r="AO182" s="77">
        <v>2016</v>
      </c>
      <c r="AP182" s="71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4"/>
      <c r="BB182" s="77" t="s">
        <v>1491</v>
      </c>
      <c r="BC182" s="71" t="s">
        <v>4661</v>
      </c>
      <c r="BD182" s="71" t="s">
        <v>1401</v>
      </c>
      <c r="BE182" s="71" t="s">
        <v>340</v>
      </c>
      <c r="BF182" s="71">
        <v>6420000</v>
      </c>
    </row>
    <row r="183" spans="1:58" s="78" customFormat="1" ht="68.25" customHeight="1">
      <c r="A183" s="71">
        <v>8</v>
      </c>
      <c r="B183" s="71" t="s">
        <v>1556</v>
      </c>
      <c r="C183" s="71" t="s">
        <v>133</v>
      </c>
      <c r="D183" s="71" t="s">
        <v>1557</v>
      </c>
      <c r="E183" s="71" t="s">
        <v>4661</v>
      </c>
      <c r="F183" s="90" t="s">
        <v>340</v>
      </c>
      <c r="G183" s="91" t="s">
        <v>2753</v>
      </c>
      <c r="H183" s="71" t="s">
        <v>136</v>
      </c>
      <c r="I183" s="71">
        <v>641639</v>
      </c>
      <c r="J183" s="72" t="s">
        <v>1558</v>
      </c>
      <c r="K183" s="71" t="s">
        <v>430</v>
      </c>
      <c r="L183" s="71" t="s">
        <v>430</v>
      </c>
      <c r="M183" s="73" t="s">
        <v>140</v>
      </c>
      <c r="N183" s="73" t="s">
        <v>246</v>
      </c>
      <c r="O183" s="73" t="s">
        <v>100</v>
      </c>
      <c r="P183" s="71" t="s">
        <v>376</v>
      </c>
      <c r="Q183" s="74">
        <v>716.4</v>
      </c>
      <c r="R183" s="74">
        <f t="shared" si="13"/>
        <v>845.35199999999998</v>
      </c>
      <c r="S183" s="74">
        <v>716.4</v>
      </c>
      <c r="T183" s="75">
        <v>0.18</v>
      </c>
      <c r="U183" s="74">
        <v>716.4</v>
      </c>
      <c r="V183" s="74">
        <f t="shared" si="15"/>
        <v>845.35199999999998</v>
      </c>
      <c r="W183" s="73" t="s">
        <v>154</v>
      </c>
      <c r="X183" s="73" t="s">
        <v>133</v>
      </c>
      <c r="Y183" s="73" t="s">
        <v>133</v>
      </c>
      <c r="Z183" s="73" t="s">
        <v>433</v>
      </c>
      <c r="AA183" s="76">
        <v>42370</v>
      </c>
      <c r="AB183" s="76">
        <v>42370</v>
      </c>
      <c r="AC183" s="77" t="s">
        <v>434</v>
      </c>
      <c r="AD183" s="77" t="s">
        <v>461</v>
      </c>
      <c r="AE183" s="72" t="s">
        <v>1558</v>
      </c>
      <c r="AF183" s="73" t="s">
        <v>376</v>
      </c>
      <c r="AG183" s="71" t="s">
        <v>233</v>
      </c>
      <c r="AH183" s="71" t="s">
        <v>234</v>
      </c>
      <c r="AI183" s="77">
        <v>10600</v>
      </c>
      <c r="AJ183" s="77" t="s">
        <v>1415</v>
      </c>
      <c r="AK183" s="71" t="s">
        <v>148</v>
      </c>
      <c r="AL183" s="76">
        <v>42370</v>
      </c>
      <c r="AM183" s="76">
        <v>42370</v>
      </c>
      <c r="AN183" s="76">
        <v>42735</v>
      </c>
      <c r="AO183" s="77">
        <v>2016</v>
      </c>
      <c r="AP183" s="71" t="s">
        <v>437</v>
      </c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4"/>
      <c r="BB183" s="77" t="s">
        <v>1491</v>
      </c>
      <c r="BC183" s="71" t="s">
        <v>4661</v>
      </c>
      <c r="BD183" s="71" t="s">
        <v>1401</v>
      </c>
      <c r="BE183" s="71" t="s">
        <v>340</v>
      </c>
      <c r="BF183" s="71">
        <v>6420000</v>
      </c>
    </row>
    <row r="184" spans="1:58" s="78" customFormat="1" ht="68.25" customHeight="1">
      <c r="A184" s="71">
        <v>8</v>
      </c>
      <c r="B184" s="71" t="s">
        <v>1559</v>
      </c>
      <c r="C184" s="71" t="s">
        <v>133</v>
      </c>
      <c r="D184" s="71" t="s">
        <v>1557</v>
      </c>
      <c r="E184" s="71" t="s">
        <v>4661</v>
      </c>
      <c r="F184" s="90" t="s">
        <v>340</v>
      </c>
      <c r="G184" s="91" t="s">
        <v>2778</v>
      </c>
      <c r="H184" s="71" t="s">
        <v>136</v>
      </c>
      <c r="I184" s="71">
        <v>641637</v>
      </c>
      <c r="J184" s="72" t="s">
        <v>1560</v>
      </c>
      <c r="K184" s="71" t="s">
        <v>430</v>
      </c>
      <c r="L184" s="71" t="s">
        <v>430</v>
      </c>
      <c r="M184" s="73" t="s">
        <v>140</v>
      </c>
      <c r="N184" s="73" t="s">
        <v>246</v>
      </c>
      <c r="O184" s="73" t="s">
        <v>100</v>
      </c>
      <c r="P184" s="71" t="s">
        <v>376</v>
      </c>
      <c r="Q184" s="74">
        <v>708</v>
      </c>
      <c r="R184" s="74">
        <f t="shared" si="13"/>
        <v>835.43999999999994</v>
      </c>
      <c r="S184" s="74">
        <v>708</v>
      </c>
      <c r="T184" s="75">
        <v>0.18</v>
      </c>
      <c r="U184" s="74">
        <v>708</v>
      </c>
      <c r="V184" s="74">
        <f t="shared" si="15"/>
        <v>835.43999999999994</v>
      </c>
      <c r="W184" s="73" t="s">
        <v>154</v>
      </c>
      <c r="X184" s="73" t="s">
        <v>133</v>
      </c>
      <c r="Y184" s="73" t="s">
        <v>133</v>
      </c>
      <c r="Z184" s="73" t="s">
        <v>433</v>
      </c>
      <c r="AA184" s="76">
        <v>42370</v>
      </c>
      <c r="AB184" s="76">
        <v>42370</v>
      </c>
      <c r="AC184" s="77" t="s">
        <v>434</v>
      </c>
      <c r="AD184" s="77" t="s">
        <v>1561</v>
      </c>
      <c r="AE184" s="72" t="s">
        <v>1560</v>
      </c>
      <c r="AF184" s="73" t="s">
        <v>376</v>
      </c>
      <c r="AG184" s="71">
        <v>796</v>
      </c>
      <c r="AH184" s="71" t="s">
        <v>231</v>
      </c>
      <c r="AI184" s="77">
        <v>44</v>
      </c>
      <c r="AJ184" s="77" t="s">
        <v>1415</v>
      </c>
      <c r="AK184" s="71" t="s">
        <v>148</v>
      </c>
      <c r="AL184" s="76">
        <v>42370</v>
      </c>
      <c r="AM184" s="76">
        <v>42370</v>
      </c>
      <c r="AN184" s="76">
        <v>42735</v>
      </c>
      <c r="AO184" s="77">
        <v>2016</v>
      </c>
      <c r="AP184" s="71" t="s">
        <v>437</v>
      </c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4"/>
      <c r="BB184" s="77" t="s">
        <v>1491</v>
      </c>
      <c r="BC184" s="71" t="s">
        <v>4661</v>
      </c>
      <c r="BD184" s="71" t="s">
        <v>1401</v>
      </c>
      <c r="BE184" s="71" t="s">
        <v>340</v>
      </c>
      <c r="BF184" s="71">
        <v>6420050</v>
      </c>
    </row>
    <row r="185" spans="1:58" s="78" customFormat="1" ht="68.25" customHeight="1">
      <c r="A185" s="71">
        <v>8</v>
      </c>
      <c r="B185" s="71" t="s">
        <v>1562</v>
      </c>
      <c r="C185" s="71" t="s">
        <v>133</v>
      </c>
      <c r="D185" s="71" t="s">
        <v>1557</v>
      </c>
      <c r="E185" s="71" t="s">
        <v>4661</v>
      </c>
      <c r="F185" s="90" t="s">
        <v>340</v>
      </c>
      <c r="G185" s="91" t="s">
        <v>2753</v>
      </c>
      <c r="H185" s="71" t="s">
        <v>136</v>
      </c>
      <c r="I185" s="71">
        <v>641636</v>
      </c>
      <c r="J185" s="72" t="s">
        <v>1563</v>
      </c>
      <c r="K185" s="71" t="s">
        <v>430</v>
      </c>
      <c r="L185" s="71" t="s">
        <v>430</v>
      </c>
      <c r="M185" s="73" t="s">
        <v>140</v>
      </c>
      <c r="N185" s="73" t="s">
        <v>246</v>
      </c>
      <c r="O185" s="73" t="s">
        <v>100</v>
      </c>
      <c r="P185" s="71" t="s">
        <v>376</v>
      </c>
      <c r="Q185" s="74">
        <v>468</v>
      </c>
      <c r="R185" s="74">
        <f t="shared" si="13"/>
        <v>552.24</v>
      </c>
      <c r="S185" s="74">
        <v>468</v>
      </c>
      <c r="T185" s="75">
        <v>0.18</v>
      </c>
      <c r="U185" s="74">
        <v>468</v>
      </c>
      <c r="V185" s="74">
        <f t="shared" si="15"/>
        <v>552.24</v>
      </c>
      <c r="W185" s="73" t="s">
        <v>154</v>
      </c>
      <c r="X185" s="73" t="s">
        <v>133</v>
      </c>
      <c r="Y185" s="73" t="s">
        <v>133</v>
      </c>
      <c r="Z185" s="73" t="s">
        <v>433</v>
      </c>
      <c r="AA185" s="76">
        <v>42370</v>
      </c>
      <c r="AB185" s="76">
        <v>42370</v>
      </c>
      <c r="AC185" s="77" t="s">
        <v>434</v>
      </c>
      <c r="AD185" s="77" t="s">
        <v>1564</v>
      </c>
      <c r="AE185" s="72" t="s">
        <v>1563</v>
      </c>
      <c r="AF185" s="73" t="s">
        <v>376</v>
      </c>
      <c r="AG185" s="71" t="s">
        <v>233</v>
      </c>
      <c r="AH185" s="71" t="s">
        <v>234</v>
      </c>
      <c r="AI185" s="77">
        <v>160</v>
      </c>
      <c r="AJ185" s="77" t="s">
        <v>1415</v>
      </c>
      <c r="AK185" s="71" t="s">
        <v>148</v>
      </c>
      <c r="AL185" s="76">
        <v>42370</v>
      </c>
      <c r="AM185" s="76">
        <v>42370</v>
      </c>
      <c r="AN185" s="76">
        <v>42735</v>
      </c>
      <c r="AO185" s="77">
        <v>2016</v>
      </c>
      <c r="AP185" s="71" t="s">
        <v>437</v>
      </c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4"/>
      <c r="BB185" s="77" t="s">
        <v>1491</v>
      </c>
      <c r="BC185" s="71" t="s">
        <v>4661</v>
      </c>
      <c r="BD185" s="71" t="s">
        <v>1401</v>
      </c>
      <c r="BE185" s="71" t="s">
        <v>340</v>
      </c>
      <c r="BF185" s="71">
        <v>6420000</v>
      </c>
    </row>
    <row r="186" spans="1:58" s="78" customFormat="1" ht="68.25" customHeight="1">
      <c r="A186" s="71">
        <v>8</v>
      </c>
      <c r="B186" s="71" t="s">
        <v>1565</v>
      </c>
      <c r="C186" s="71" t="s">
        <v>133</v>
      </c>
      <c r="D186" s="71" t="s">
        <v>1557</v>
      </c>
      <c r="E186" s="71" t="s">
        <v>4661</v>
      </c>
      <c r="F186" s="90" t="s">
        <v>340</v>
      </c>
      <c r="G186" s="91" t="s">
        <v>2753</v>
      </c>
      <c r="H186" s="71" t="s">
        <v>136</v>
      </c>
      <c r="I186" s="71">
        <v>641638</v>
      </c>
      <c r="J186" s="72" t="s">
        <v>1566</v>
      </c>
      <c r="K186" s="71" t="s">
        <v>430</v>
      </c>
      <c r="L186" s="71" t="s">
        <v>430</v>
      </c>
      <c r="M186" s="73" t="s">
        <v>140</v>
      </c>
      <c r="N186" s="73" t="s">
        <v>246</v>
      </c>
      <c r="O186" s="73" t="s">
        <v>100</v>
      </c>
      <c r="P186" s="71" t="s">
        <v>376</v>
      </c>
      <c r="Q186" s="74">
        <v>10213.200000000001</v>
      </c>
      <c r="R186" s="74">
        <f t="shared" si="13"/>
        <v>12051.576000000001</v>
      </c>
      <c r="S186" s="74">
        <v>10213.200000000001</v>
      </c>
      <c r="T186" s="75">
        <v>0.18</v>
      </c>
      <c r="U186" s="74">
        <v>10213.200000000001</v>
      </c>
      <c r="V186" s="74">
        <f t="shared" si="15"/>
        <v>12051.576000000001</v>
      </c>
      <c r="W186" s="73" t="s">
        <v>154</v>
      </c>
      <c r="X186" s="73" t="s">
        <v>133</v>
      </c>
      <c r="Y186" s="73" t="s">
        <v>133</v>
      </c>
      <c r="Z186" s="73" t="s">
        <v>433</v>
      </c>
      <c r="AA186" s="76">
        <v>42370</v>
      </c>
      <c r="AB186" s="76">
        <v>42370</v>
      </c>
      <c r="AC186" s="77" t="s">
        <v>434</v>
      </c>
      <c r="AD186" s="77" t="s">
        <v>1567</v>
      </c>
      <c r="AE186" s="72" t="s">
        <v>1566</v>
      </c>
      <c r="AF186" s="73" t="s">
        <v>376</v>
      </c>
      <c r="AG186" s="71">
        <v>796</v>
      </c>
      <c r="AH186" s="71" t="s">
        <v>231</v>
      </c>
      <c r="AI186" s="77">
        <v>43</v>
      </c>
      <c r="AJ186" s="77" t="s">
        <v>1415</v>
      </c>
      <c r="AK186" s="71" t="s">
        <v>148</v>
      </c>
      <c r="AL186" s="76">
        <v>42370</v>
      </c>
      <c r="AM186" s="76">
        <v>42370</v>
      </c>
      <c r="AN186" s="76">
        <v>42735</v>
      </c>
      <c r="AO186" s="77">
        <v>2016</v>
      </c>
      <c r="AP186" s="71" t="s">
        <v>437</v>
      </c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4"/>
      <c r="BB186" s="77" t="s">
        <v>1491</v>
      </c>
      <c r="BC186" s="71" t="s">
        <v>4661</v>
      </c>
      <c r="BD186" s="71" t="s">
        <v>1401</v>
      </c>
      <c r="BE186" s="71" t="s">
        <v>340</v>
      </c>
      <c r="BF186" s="71">
        <v>6420000</v>
      </c>
    </row>
    <row r="187" spans="1:58" s="78" customFormat="1" ht="68.25" customHeight="1">
      <c r="A187" s="71">
        <v>8</v>
      </c>
      <c r="B187" s="71" t="s">
        <v>1568</v>
      </c>
      <c r="C187" s="71" t="s">
        <v>133</v>
      </c>
      <c r="D187" s="71" t="s">
        <v>1557</v>
      </c>
      <c r="E187" s="71" t="s">
        <v>4661</v>
      </c>
      <c r="F187" s="90" t="s">
        <v>340</v>
      </c>
      <c r="G187" s="91" t="s">
        <v>2753</v>
      </c>
      <c r="H187" s="71" t="s">
        <v>136</v>
      </c>
      <c r="I187" s="71">
        <v>641646</v>
      </c>
      <c r="J187" s="72" t="s">
        <v>1569</v>
      </c>
      <c r="K187" s="71" t="s">
        <v>430</v>
      </c>
      <c r="L187" s="71" t="s">
        <v>430</v>
      </c>
      <c r="M187" s="73" t="s">
        <v>140</v>
      </c>
      <c r="N187" s="73" t="s">
        <v>246</v>
      </c>
      <c r="O187" s="73" t="s">
        <v>100</v>
      </c>
      <c r="P187" s="71" t="s">
        <v>431</v>
      </c>
      <c r="Q187" s="74">
        <v>2326.8000000000002</v>
      </c>
      <c r="R187" s="74">
        <f t="shared" si="13"/>
        <v>2745.6240000000003</v>
      </c>
      <c r="S187" s="74">
        <v>387.8</v>
      </c>
      <c r="T187" s="75">
        <v>0.18</v>
      </c>
      <c r="U187" s="74">
        <v>2326.8000000000002</v>
      </c>
      <c r="V187" s="74">
        <f t="shared" si="15"/>
        <v>2745.6240000000003</v>
      </c>
      <c r="W187" s="73" t="s">
        <v>289</v>
      </c>
      <c r="X187" s="73" t="s">
        <v>133</v>
      </c>
      <c r="Y187" s="73" t="s">
        <v>133</v>
      </c>
      <c r="Z187" s="73" t="s">
        <v>290</v>
      </c>
      <c r="AA187" s="76">
        <v>42614</v>
      </c>
      <c r="AB187" s="76">
        <v>42658</v>
      </c>
      <c r="AC187" s="77"/>
      <c r="AD187" s="77"/>
      <c r="AE187" s="72" t="s">
        <v>1569</v>
      </c>
      <c r="AF187" s="73" t="s">
        <v>399</v>
      </c>
      <c r="AG187" s="71">
        <v>796</v>
      </c>
      <c r="AH187" s="71" t="s">
        <v>231</v>
      </c>
      <c r="AI187" s="77">
        <v>123</v>
      </c>
      <c r="AJ187" s="77" t="s">
        <v>1415</v>
      </c>
      <c r="AK187" s="71" t="s">
        <v>148</v>
      </c>
      <c r="AL187" s="76">
        <v>42675</v>
      </c>
      <c r="AM187" s="76">
        <v>42675</v>
      </c>
      <c r="AN187" s="76">
        <v>43039</v>
      </c>
      <c r="AO187" s="77" t="s">
        <v>292</v>
      </c>
      <c r="AP187" s="71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4"/>
      <c r="BB187" s="77" t="s">
        <v>1491</v>
      </c>
      <c r="BC187" s="71" t="s">
        <v>4661</v>
      </c>
      <c r="BD187" s="71" t="s">
        <v>1401</v>
      </c>
      <c r="BE187" s="71" t="s">
        <v>340</v>
      </c>
      <c r="BF187" s="71">
        <v>6420000</v>
      </c>
    </row>
    <row r="188" spans="1:58" s="78" customFormat="1" ht="68.25" customHeight="1">
      <c r="A188" s="71">
        <v>8</v>
      </c>
      <c r="B188" s="71" t="s">
        <v>763</v>
      </c>
      <c r="C188" s="71" t="s">
        <v>133</v>
      </c>
      <c r="D188" s="71" t="s">
        <v>981</v>
      </c>
      <c r="E188" s="71" t="s">
        <v>4661</v>
      </c>
      <c r="F188" s="90" t="s">
        <v>340</v>
      </c>
      <c r="G188" s="91" t="s">
        <v>2753</v>
      </c>
      <c r="H188" s="71" t="s">
        <v>136</v>
      </c>
      <c r="I188" s="71">
        <v>844814</v>
      </c>
      <c r="J188" s="72" t="s">
        <v>1570</v>
      </c>
      <c r="K188" s="71" t="s">
        <v>430</v>
      </c>
      <c r="L188" s="71" t="s">
        <v>430</v>
      </c>
      <c r="M188" s="73" t="s">
        <v>140</v>
      </c>
      <c r="N188" s="73" t="s">
        <v>246</v>
      </c>
      <c r="O188" s="73" t="s">
        <v>100</v>
      </c>
      <c r="P188" s="71" t="s">
        <v>431</v>
      </c>
      <c r="Q188" s="74">
        <v>2820.1</v>
      </c>
      <c r="R188" s="74">
        <f t="shared" si="13"/>
        <v>3327.7179999999998</v>
      </c>
      <c r="S188" s="74">
        <v>2115.0749000000001</v>
      </c>
      <c r="T188" s="75">
        <v>0.18</v>
      </c>
      <c r="U188" s="74">
        <v>2820.1</v>
      </c>
      <c r="V188" s="74">
        <f t="shared" si="15"/>
        <v>3327.7179999999998</v>
      </c>
      <c r="W188" s="73" t="s">
        <v>289</v>
      </c>
      <c r="X188" s="73" t="s">
        <v>133</v>
      </c>
      <c r="Y188" s="73" t="s">
        <v>133</v>
      </c>
      <c r="Z188" s="73" t="s">
        <v>290</v>
      </c>
      <c r="AA188" s="76">
        <v>42401</v>
      </c>
      <c r="AB188" s="76">
        <v>42444</v>
      </c>
      <c r="AC188" s="77"/>
      <c r="AD188" s="77"/>
      <c r="AE188" s="72" t="s">
        <v>1570</v>
      </c>
      <c r="AF188" s="73" t="s">
        <v>399</v>
      </c>
      <c r="AG188" s="71">
        <v>796</v>
      </c>
      <c r="AH188" s="71" t="s">
        <v>231</v>
      </c>
      <c r="AI188" s="77">
        <v>117</v>
      </c>
      <c r="AJ188" s="77">
        <v>46</v>
      </c>
      <c r="AK188" s="71" t="s">
        <v>609</v>
      </c>
      <c r="AL188" s="76">
        <v>42461</v>
      </c>
      <c r="AM188" s="76">
        <v>42461</v>
      </c>
      <c r="AN188" s="76">
        <v>42825</v>
      </c>
      <c r="AO188" s="77" t="s">
        <v>292</v>
      </c>
      <c r="AP188" s="71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4"/>
      <c r="BB188" s="77" t="s">
        <v>1491</v>
      </c>
      <c r="BC188" s="71" t="s">
        <v>4661</v>
      </c>
      <c r="BD188" s="71" t="s">
        <v>1401</v>
      </c>
      <c r="BE188" s="71" t="s">
        <v>340</v>
      </c>
      <c r="BF188" s="71">
        <v>6420000</v>
      </c>
    </row>
    <row r="189" spans="1:58" s="78" customFormat="1" ht="68.25" customHeight="1">
      <c r="A189" s="71">
        <v>8</v>
      </c>
      <c r="B189" s="71" t="s">
        <v>849</v>
      </c>
      <c r="C189" s="71" t="s">
        <v>133</v>
      </c>
      <c r="D189" s="71" t="s">
        <v>981</v>
      </c>
      <c r="E189" s="71" t="s">
        <v>4661</v>
      </c>
      <c r="F189" s="90" t="s">
        <v>340</v>
      </c>
      <c r="G189" s="91" t="s">
        <v>2753</v>
      </c>
      <c r="H189" s="71" t="s">
        <v>408</v>
      </c>
      <c r="I189" s="71">
        <v>844878</v>
      </c>
      <c r="J189" s="72" t="s">
        <v>850</v>
      </c>
      <c r="K189" s="71" t="s">
        <v>430</v>
      </c>
      <c r="L189" s="71" t="s">
        <v>430</v>
      </c>
      <c r="M189" s="73" t="s">
        <v>140</v>
      </c>
      <c r="N189" s="73" t="s">
        <v>246</v>
      </c>
      <c r="O189" s="73" t="s">
        <v>100</v>
      </c>
      <c r="P189" s="71" t="s">
        <v>431</v>
      </c>
      <c r="Q189" s="74">
        <v>1720</v>
      </c>
      <c r="R189" s="74">
        <f t="shared" si="13"/>
        <v>2029.6</v>
      </c>
      <c r="S189" s="74">
        <v>1720</v>
      </c>
      <c r="T189" s="75">
        <v>0.18</v>
      </c>
      <c r="U189" s="74">
        <v>1720</v>
      </c>
      <c r="V189" s="74">
        <f t="shared" si="15"/>
        <v>2029.6</v>
      </c>
      <c r="W189" s="73" t="s">
        <v>154</v>
      </c>
      <c r="X189" s="73" t="s">
        <v>133</v>
      </c>
      <c r="Y189" s="73" t="s">
        <v>133</v>
      </c>
      <c r="Z189" s="73" t="s">
        <v>433</v>
      </c>
      <c r="AA189" s="76">
        <v>42370</v>
      </c>
      <c r="AB189" s="76">
        <v>42370</v>
      </c>
      <c r="AC189" s="77" t="s">
        <v>434</v>
      </c>
      <c r="AD189" s="77" t="s">
        <v>851</v>
      </c>
      <c r="AE189" s="72" t="s">
        <v>852</v>
      </c>
      <c r="AF189" s="73" t="s">
        <v>291</v>
      </c>
      <c r="AG189" s="71">
        <v>796</v>
      </c>
      <c r="AH189" s="71" t="s">
        <v>231</v>
      </c>
      <c r="AI189" s="77">
        <v>8</v>
      </c>
      <c r="AJ189" s="77">
        <v>46</v>
      </c>
      <c r="AK189" s="71" t="s">
        <v>609</v>
      </c>
      <c r="AL189" s="76">
        <v>42370</v>
      </c>
      <c r="AM189" s="76">
        <v>42370</v>
      </c>
      <c r="AN189" s="76">
        <v>42735</v>
      </c>
      <c r="AO189" s="77">
        <v>2016</v>
      </c>
      <c r="AP189" s="71" t="s">
        <v>982</v>
      </c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4"/>
      <c r="BB189" s="77" t="s">
        <v>1491</v>
      </c>
      <c r="BC189" s="71" t="s">
        <v>4661</v>
      </c>
      <c r="BD189" s="71" t="s">
        <v>1401</v>
      </c>
      <c r="BE189" s="71" t="s">
        <v>340</v>
      </c>
      <c r="BF189" s="71">
        <v>6420000</v>
      </c>
    </row>
    <row r="190" spans="1:58" s="78" customFormat="1" ht="68.25" customHeight="1">
      <c r="A190" s="71">
        <v>8</v>
      </c>
      <c r="B190" s="71" t="s">
        <v>1571</v>
      </c>
      <c r="C190" s="71" t="s">
        <v>133</v>
      </c>
      <c r="D190" s="71" t="s">
        <v>1572</v>
      </c>
      <c r="E190" s="71" t="s">
        <v>4661</v>
      </c>
      <c r="F190" s="90" t="s">
        <v>340</v>
      </c>
      <c r="G190" s="91" t="s">
        <v>2753</v>
      </c>
      <c r="H190" s="71" t="s">
        <v>136</v>
      </c>
      <c r="I190" s="71">
        <v>837933</v>
      </c>
      <c r="J190" s="72" t="s">
        <v>1573</v>
      </c>
      <c r="K190" s="71" t="s">
        <v>430</v>
      </c>
      <c r="L190" s="71" t="s">
        <v>430</v>
      </c>
      <c r="M190" s="73" t="s">
        <v>140</v>
      </c>
      <c r="N190" s="73" t="s">
        <v>246</v>
      </c>
      <c r="O190" s="73" t="s">
        <v>100</v>
      </c>
      <c r="P190" s="71" t="s">
        <v>431</v>
      </c>
      <c r="Q190" s="74">
        <v>843.8</v>
      </c>
      <c r="R190" s="74">
        <f t="shared" si="13"/>
        <v>995.68399999999986</v>
      </c>
      <c r="S190" s="74">
        <v>140.63300000000001</v>
      </c>
      <c r="T190" s="75">
        <v>0.18</v>
      </c>
      <c r="U190" s="74">
        <v>843.8</v>
      </c>
      <c r="V190" s="74">
        <f t="shared" si="15"/>
        <v>995.68399999999986</v>
      </c>
      <c r="W190" s="73" t="s">
        <v>289</v>
      </c>
      <c r="X190" s="73" t="s">
        <v>133</v>
      </c>
      <c r="Y190" s="73" t="s">
        <v>133</v>
      </c>
      <c r="Z190" s="73" t="s">
        <v>290</v>
      </c>
      <c r="AA190" s="76">
        <v>42614</v>
      </c>
      <c r="AB190" s="76">
        <v>42658</v>
      </c>
      <c r="AC190" s="77"/>
      <c r="AD190" s="77"/>
      <c r="AE190" s="72" t="s">
        <v>1573</v>
      </c>
      <c r="AF190" s="73" t="s">
        <v>399</v>
      </c>
      <c r="AG190" s="71">
        <v>796</v>
      </c>
      <c r="AH190" s="71" t="s">
        <v>231</v>
      </c>
      <c r="AI190" s="77">
        <v>129</v>
      </c>
      <c r="AJ190" s="77">
        <v>46</v>
      </c>
      <c r="AK190" s="71" t="s">
        <v>609</v>
      </c>
      <c r="AL190" s="76">
        <v>42675</v>
      </c>
      <c r="AM190" s="76">
        <v>42675</v>
      </c>
      <c r="AN190" s="76">
        <v>43039</v>
      </c>
      <c r="AO190" s="77" t="s">
        <v>292</v>
      </c>
      <c r="AP190" s="71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4"/>
      <c r="BB190" s="77" t="s">
        <v>1491</v>
      </c>
      <c r="BC190" s="71" t="s">
        <v>4661</v>
      </c>
      <c r="BD190" s="71" t="s">
        <v>1401</v>
      </c>
      <c r="BE190" s="71" t="s">
        <v>340</v>
      </c>
      <c r="BF190" s="71">
        <v>6420000</v>
      </c>
    </row>
    <row r="191" spans="1:58" s="78" customFormat="1" ht="68.25" customHeight="1">
      <c r="A191" s="71">
        <v>8</v>
      </c>
      <c r="B191" s="71" t="s">
        <v>236</v>
      </c>
      <c r="C191" s="71" t="s">
        <v>133</v>
      </c>
      <c r="D191" s="71" t="s">
        <v>1574</v>
      </c>
      <c r="E191" s="71" t="s">
        <v>4661</v>
      </c>
      <c r="F191" s="90" t="s">
        <v>340</v>
      </c>
      <c r="G191" s="91" t="s">
        <v>2753</v>
      </c>
      <c r="H191" s="71" t="s">
        <v>408</v>
      </c>
      <c r="I191" s="71">
        <v>817598</v>
      </c>
      <c r="J191" s="72" t="s">
        <v>1575</v>
      </c>
      <c r="K191" s="71" t="s">
        <v>430</v>
      </c>
      <c r="L191" s="71" t="s">
        <v>430</v>
      </c>
      <c r="M191" s="73" t="s">
        <v>140</v>
      </c>
      <c r="N191" s="73">
        <v>20105010201</v>
      </c>
      <c r="O191" s="73" t="s">
        <v>100</v>
      </c>
      <c r="P191" s="71" t="s">
        <v>431</v>
      </c>
      <c r="Q191" s="74">
        <v>704.93</v>
      </c>
      <c r="R191" s="74">
        <v>704.93</v>
      </c>
      <c r="S191" s="74">
        <v>704.93</v>
      </c>
      <c r="T191" s="75">
        <v>0</v>
      </c>
      <c r="U191" s="74">
        <v>704.93</v>
      </c>
      <c r="V191" s="74">
        <v>704.93</v>
      </c>
      <c r="W191" s="73" t="s">
        <v>154</v>
      </c>
      <c r="X191" s="73" t="s">
        <v>133</v>
      </c>
      <c r="Y191" s="73" t="s">
        <v>133</v>
      </c>
      <c r="Z191" s="73" t="s">
        <v>433</v>
      </c>
      <c r="AA191" s="76">
        <v>42370</v>
      </c>
      <c r="AB191" s="76">
        <v>42370</v>
      </c>
      <c r="AC191" s="77" t="s">
        <v>1576</v>
      </c>
      <c r="AD191" s="77" t="s">
        <v>1577</v>
      </c>
      <c r="AE191" s="72" t="s">
        <v>1575</v>
      </c>
      <c r="AF191" s="73" t="s">
        <v>376</v>
      </c>
      <c r="AG191" s="71" t="s">
        <v>233</v>
      </c>
      <c r="AH191" s="71" t="s">
        <v>234</v>
      </c>
      <c r="AI191" s="77">
        <v>165</v>
      </c>
      <c r="AJ191" s="77">
        <v>46</v>
      </c>
      <c r="AK191" s="71" t="s">
        <v>609</v>
      </c>
      <c r="AL191" s="76">
        <v>42370</v>
      </c>
      <c r="AM191" s="76">
        <v>42370</v>
      </c>
      <c r="AN191" s="76">
        <v>42735</v>
      </c>
      <c r="AO191" s="77">
        <v>2016</v>
      </c>
      <c r="AP191" s="71" t="s">
        <v>437</v>
      </c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4"/>
      <c r="BB191" s="77" t="s">
        <v>1491</v>
      </c>
      <c r="BC191" s="71" t="s">
        <v>4661</v>
      </c>
      <c r="BD191" s="71" t="s">
        <v>1401</v>
      </c>
      <c r="BE191" s="71" t="s">
        <v>340</v>
      </c>
      <c r="BF191" s="71">
        <v>6420000</v>
      </c>
    </row>
    <row r="192" spans="1:58" s="78" customFormat="1" ht="68.25" customHeight="1">
      <c r="A192" s="71">
        <v>8</v>
      </c>
      <c r="B192" s="71" t="s">
        <v>1578</v>
      </c>
      <c r="C192" s="71" t="s">
        <v>133</v>
      </c>
      <c r="D192" s="71" t="s">
        <v>1574</v>
      </c>
      <c r="E192" s="71" t="s">
        <v>4661</v>
      </c>
      <c r="F192" s="90" t="s">
        <v>340</v>
      </c>
      <c r="G192" s="91" t="s">
        <v>2753</v>
      </c>
      <c r="H192" s="71" t="s">
        <v>136</v>
      </c>
      <c r="I192" s="71">
        <v>817604</v>
      </c>
      <c r="J192" s="72" t="s">
        <v>1579</v>
      </c>
      <c r="K192" s="71" t="s">
        <v>430</v>
      </c>
      <c r="L192" s="71" t="s">
        <v>430</v>
      </c>
      <c r="M192" s="73" t="s">
        <v>140</v>
      </c>
      <c r="N192" s="73" t="s">
        <v>246</v>
      </c>
      <c r="O192" s="73" t="s">
        <v>100</v>
      </c>
      <c r="P192" s="71" t="s">
        <v>431</v>
      </c>
      <c r="Q192" s="74">
        <v>4012.4</v>
      </c>
      <c r="R192" s="74">
        <f t="shared" ref="R192:R250" si="16">Q192*1.18</f>
        <v>4734.6319999999996</v>
      </c>
      <c r="S192" s="74">
        <v>668.73299999999995</v>
      </c>
      <c r="T192" s="75">
        <v>0.18</v>
      </c>
      <c r="U192" s="74">
        <v>4012.4</v>
      </c>
      <c r="V192" s="74">
        <f t="shared" ref="V192:V250" si="17">U192*1.18</f>
        <v>4734.6319999999996</v>
      </c>
      <c r="W192" s="73" t="s">
        <v>289</v>
      </c>
      <c r="X192" s="73" t="s">
        <v>133</v>
      </c>
      <c r="Y192" s="73" t="s">
        <v>133</v>
      </c>
      <c r="Z192" s="73" t="s">
        <v>290</v>
      </c>
      <c r="AA192" s="76">
        <v>42614</v>
      </c>
      <c r="AB192" s="76">
        <v>42658</v>
      </c>
      <c r="AC192" s="77"/>
      <c r="AD192" s="77"/>
      <c r="AE192" s="72" t="s">
        <v>1579</v>
      </c>
      <c r="AF192" s="73" t="s">
        <v>399</v>
      </c>
      <c r="AG192" s="71">
        <v>796</v>
      </c>
      <c r="AH192" s="71" t="s">
        <v>231</v>
      </c>
      <c r="AI192" s="77">
        <v>117</v>
      </c>
      <c r="AJ192" s="77">
        <v>46</v>
      </c>
      <c r="AK192" s="71" t="s">
        <v>609</v>
      </c>
      <c r="AL192" s="76">
        <v>42675</v>
      </c>
      <c r="AM192" s="76">
        <v>42675</v>
      </c>
      <c r="AN192" s="76">
        <v>43039</v>
      </c>
      <c r="AO192" s="77" t="s">
        <v>292</v>
      </c>
      <c r="AP192" s="71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4"/>
      <c r="BB192" s="77" t="s">
        <v>1491</v>
      </c>
      <c r="BC192" s="71" t="s">
        <v>4661</v>
      </c>
      <c r="BD192" s="71" t="s">
        <v>1401</v>
      </c>
      <c r="BE192" s="71" t="s">
        <v>340</v>
      </c>
      <c r="BF192" s="71">
        <v>6420000</v>
      </c>
    </row>
    <row r="193" spans="1:58" s="78" customFormat="1" ht="68.25" customHeight="1">
      <c r="A193" s="71">
        <v>8</v>
      </c>
      <c r="B193" s="71" t="s">
        <v>427</v>
      </c>
      <c r="C193" s="71" t="s">
        <v>133</v>
      </c>
      <c r="D193" s="71" t="s">
        <v>428</v>
      </c>
      <c r="E193" s="71" t="s">
        <v>4661</v>
      </c>
      <c r="F193" s="90" t="s">
        <v>340</v>
      </c>
      <c r="G193" s="91" t="s">
        <v>2753</v>
      </c>
      <c r="H193" s="71" t="s">
        <v>136</v>
      </c>
      <c r="I193" s="71">
        <v>829537</v>
      </c>
      <c r="J193" s="72" t="s">
        <v>429</v>
      </c>
      <c r="K193" s="71" t="s">
        <v>430</v>
      </c>
      <c r="L193" s="71" t="s">
        <v>430</v>
      </c>
      <c r="M193" s="73" t="s">
        <v>140</v>
      </c>
      <c r="N193" s="73" t="s">
        <v>246</v>
      </c>
      <c r="O193" s="73" t="s">
        <v>100</v>
      </c>
      <c r="P193" s="71" t="s">
        <v>431</v>
      </c>
      <c r="Q193" s="74">
        <v>1943.5</v>
      </c>
      <c r="R193" s="74">
        <f t="shared" si="16"/>
        <v>2293.33</v>
      </c>
      <c r="S193" s="74">
        <v>323.916</v>
      </c>
      <c r="T193" s="75">
        <v>0.18</v>
      </c>
      <c r="U193" s="74">
        <v>1943.5</v>
      </c>
      <c r="V193" s="74">
        <f t="shared" si="17"/>
        <v>2293.33</v>
      </c>
      <c r="W193" s="73" t="s">
        <v>289</v>
      </c>
      <c r="X193" s="73" t="s">
        <v>133</v>
      </c>
      <c r="Y193" s="73" t="s">
        <v>133</v>
      </c>
      <c r="Z193" s="73" t="s">
        <v>290</v>
      </c>
      <c r="AA193" s="76">
        <v>42614</v>
      </c>
      <c r="AB193" s="76">
        <v>42658</v>
      </c>
      <c r="AC193" s="77"/>
      <c r="AD193" s="77"/>
      <c r="AE193" s="72" t="s">
        <v>429</v>
      </c>
      <c r="AF193" s="73" t="s">
        <v>399</v>
      </c>
      <c r="AG193" s="71">
        <v>796</v>
      </c>
      <c r="AH193" s="71" t="s">
        <v>231</v>
      </c>
      <c r="AI193" s="77">
        <v>96</v>
      </c>
      <c r="AJ193" s="77">
        <v>46</v>
      </c>
      <c r="AK193" s="71" t="s">
        <v>609</v>
      </c>
      <c r="AL193" s="76">
        <v>42675</v>
      </c>
      <c r="AM193" s="76">
        <v>42675</v>
      </c>
      <c r="AN193" s="76">
        <v>43039</v>
      </c>
      <c r="AO193" s="77" t="s">
        <v>292</v>
      </c>
      <c r="AP193" s="71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4"/>
      <c r="BB193" s="77" t="s">
        <v>1491</v>
      </c>
      <c r="BC193" s="71" t="s">
        <v>4661</v>
      </c>
      <c r="BD193" s="71" t="s">
        <v>1401</v>
      </c>
      <c r="BE193" s="71" t="s">
        <v>340</v>
      </c>
      <c r="BF193" s="71">
        <v>6420000</v>
      </c>
    </row>
    <row r="194" spans="1:58" s="78" customFormat="1" ht="68.25" customHeight="1">
      <c r="A194" s="71">
        <v>8</v>
      </c>
      <c r="B194" s="71" t="s">
        <v>432</v>
      </c>
      <c r="C194" s="71" t="s">
        <v>133</v>
      </c>
      <c r="D194" s="71" t="s">
        <v>428</v>
      </c>
      <c r="E194" s="71" t="s">
        <v>4661</v>
      </c>
      <c r="F194" s="90" t="s">
        <v>372</v>
      </c>
      <c r="G194" s="91" t="s">
        <v>2781</v>
      </c>
      <c r="H194" s="71" t="s">
        <v>408</v>
      </c>
      <c r="I194" s="71">
        <v>829536</v>
      </c>
      <c r="J194" s="72" t="s">
        <v>1580</v>
      </c>
      <c r="K194" s="71" t="s">
        <v>430</v>
      </c>
      <c r="L194" s="71" t="s">
        <v>430</v>
      </c>
      <c r="M194" s="73" t="s">
        <v>140</v>
      </c>
      <c r="N194" s="73">
        <v>20105010201</v>
      </c>
      <c r="O194" s="73" t="s">
        <v>100</v>
      </c>
      <c r="P194" s="71" t="s">
        <v>376</v>
      </c>
      <c r="Q194" s="74">
        <v>7391.23</v>
      </c>
      <c r="R194" s="74">
        <f t="shared" si="16"/>
        <v>8721.6513999999988</v>
      </c>
      <c r="S194" s="74">
        <v>7391.23</v>
      </c>
      <c r="T194" s="75">
        <v>0.18</v>
      </c>
      <c r="U194" s="74">
        <v>7391.23</v>
      </c>
      <c r="V194" s="74">
        <f t="shared" si="17"/>
        <v>8721.6513999999988</v>
      </c>
      <c r="W194" s="73" t="s">
        <v>154</v>
      </c>
      <c r="X194" s="73" t="s">
        <v>133</v>
      </c>
      <c r="Y194" s="73" t="s">
        <v>133</v>
      </c>
      <c r="Z194" s="73" t="s">
        <v>433</v>
      </c>
      <c r="AA194" s="76">
        <v>42370</v>
      </c>
      <c r="AB194" s="76">
        <v>42370</v>
      </c>
      <c r="AC194" s="77" t="s">
        <v>434</v>
      </c>
      <c r="AD194" s="77" t="s">
        <v>435</v>
      </c>
      <c r="AE194" s="72" t="s">
        <v>436</v>
      </c>
      <c r="AF194" s="73" t="s">
        <v>376</v>
      </c>
      <c r="AG194" s="71">
        <v>796</v>
      </c>
      <c r="AH194" s="71" t="s">
        <v>381</v>
      </c>
      <c r="AI194" s="77">
        <v>12</v>
      </c>
      <c r="AJ194" s="77">
        <v>46</v>
      </c>
      <c r="AK194" s="71" t="s">
        <v>609</v>
      </c>
      <c r="AL194" s="76">
        <v>42370</v>
      </c>
      <c r="AM194" s="76">
        <v>42370</v>
      </c>
      <c r="AN194" s="76">
        <v>42735</v>
      </c>
      <c r="AO194" s="77">
        <v>2016</v>
      </c>
      <c r="AP194" s="71" t="s">
        <v>437</v>
      </c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4"/>
      <c r="BB194" s="77" t="s">
        <v>1491</v>
      </c>
      <c r="BC194" s="71" t="s">
        <v>4661</v>
      </c>
      <c r="BD194" s="71" t="s">
        <v>1401</v>
      </c>
      <c r="BE194" s="71" t="s">
        <v>372</v>
      </c>
      <c r="BF194" s="71">
        <v>7010020</v>
      </c>
    </row>
    <row r="195" spans="1:58" s="78" customFormat="1" ht="68.25" customHeight="1">
      <c r="A195" s="71">
        <v>8</v>
      </c>
      <c r="B195" s="71" t="s">
        <v>438</v>
      </c>
      <c r="C195" s="71" t="s">
        <v>133</v>
      </c>
      <c r="D195" s="71" t="s">
        <v>428</v>
      </c>
      <c r="E195" s="71" t="s">
        <v>4661</v>
      </c>
      <c r="F195" s="90" t="s">
        <v>372</v>
      </c>
      <c r="G195" s="91" t="s">
        <v>2778</v>
      </c>
      <c r="H195" s="71" t="s">
        <v>408</v>
      </c>
      <c r="I195" s="71">
        <v>829538</v>
      </c>
      <c r="J195" s="72" t="s">
        <v>439</v>
      </c>
      <c r="K195" s="71" t="s">
        <v>430</v>
      </c>
      <c r="L195" s="71" t="s">
        <v>430</v>
      </c>
      <c r="M195" s="73" t="s">
        <v>140</v>
      </c>
      <c r="N195" s="73">
        <v>20105010201</v>
      </c>
      <c r="O195" s="73" t="s">
        <v>100</v>
      </c>
      <c r="P195" s="71" t="s">
        <v>376</v>
      </c>
      <c r="Q195" s="74">
        <v>507.97</v>
      </c>
      <c r="R195" s="74">
        <f t="shared" si="16"/>
        <v>599.40459999999996</v>
      </c>
      <c r="S195" s="74">
        <v>507.97</v>
      </c>
      <c r="T195" s="75">
        <v>0.18</v>
      </c>
      <c r="U195" s="74">
        <v>507.97</v>
      </c>
      <c r="V195" s="74">
        <f t="shared" si="17"/>
        <v>599.40459999999996</v>
      </c>
      <c r="W195" s="73" t="s">
        <v>154</v>
      </c>
      <c r="X195" s="73" t="s">
        <v>133</v>
      </c>
      <c r="Y195" s="73" t="s">
        <v>133</v>
      </c>
      <c r="Z195" s="73" t="s">
        <v>433</v>
      </c>
      <c r="AA195" s="76">
        <v>42370</v>
      </c>
      <c r="AB195" s="76">
        <v>42370</v>
      </c>
      <c r="AC195" s="77" t="s">
        <v>434</v>
      </c>
      <c r="AD195" s="77" t="s">
        <v>440</v>
      </c>
      <c r="AE195" s="72" t="s">
        <v>441</v>
      </c>
      <c r="AF195" s="73" t="s">
        <v>376</v>
      </c>
      <c r="AG195" s="71">
        <v>796</v>
      </c>
      <c r="AH195" s="71" t="s">
        <v>381</v>
      </c>
      <c r="AI195" s="77">
        <v>50</v>
      </c>
      <c r="AJ195" s="77">
        <v>46</v>
      </c>
      <c r="AK195" s="71" t="s">
        <v>609</v>
      </c>
      <c r="AL195" s="76">
        <v>42370</v>
      </c>
      <c r="AM195" s="76">
        <v>42370</v>
      </c>
      <c r="AN195" s="76">
        <v>42735</v>
      </c>
      <c r="AO195" s="77">
        <v>2016</v>
      </c>
      <c r="AP195" s="71" t="s">
        <v>437</v>
      </c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4"/>
      <c r="BB195" s="77" t="s">
        <v>1491</v>
      </c>
      <c r="BC195" s="71" t="s">
        <v>4661</v>
      </c>
      <c r="BD195" s="71" t="s">
        <v>1401</v>
      </c>
      <c r="BE195" s="71" t="s">
        <v>372</v>
      </c>
      <c r="BF195" s="71">
        <v>6420050</v>
      </c>
    </row>
    <row r="196" spans="1:58" s="78" customFormat="1" ht="68.25" customHeight="1">
      <c r="A196" s="71">
        <v>8</v>
      </c>
      <c r="B196" s="71" t="s">
        <v>1581</v>
      </c>
      <c r="C196" s="71" t="s">
        <v>133</v>
      </c>
      <c r="D196" s="71" t="s">
        <v>1582</v>
      </c>
      <c r="E196" s="71" t="s">
        <v>4661</v>
      </c>
      <c r="F196" s="90" t="s">
        <v>764</v>
      </c>
      <c r="G196" s="91" t="s">
        <v>2778</v>
      </c>
      <c r="H196" s="71" t="s">
        <v>136</v>
      </c>
      <c r="I196" s="71">
        <v>857070</v>
      </c>
      <c r="J196" s="72" t="s">
        <v>1583</v>
      </c>
      <c r="K196" s="71" t="s">
        <v>430</v>
      </c>
      <c r="L196" s="71" t="s">
        <v>430</v>
      </c>
      <c r="M196" s="73" t="s">
        <v>140</v>
      </c>
      <c r="N196" s="73">
        <v>20105010201</v>
      </c>
      <c r="O196" s="73" t="s">
        <v>100</v>
      </c>
      <c r="P196" s="71" t="s">
        <v>376</v>
      </c>
      <c r="Q196" s="74">
        <v>3000</v>
      </c>
      <c r="R196" s="74">
        <f t="shared" si="16"/>
        <v>3540</v>
      </c>
      <c r="S196" s="74">
        <v>3000</v>
      </c>
      <c r="T196" s="75">
        <v>0.18</v>
      </c>
      <c r="U196" s="74">
        <v>3000</v>
      </c>
      <c r="V196" s="74">
        <f t="shared" si="17"/>
        <v>3540</v>
      </c>
      <c r="W196" s="73" t="s">
        <v>154</v>
      </c>
      <c r="X196" s="73" t="s">
        <v>133</v>
      </c>
      <c r="Y196" s="73" t="s">
        <v>133</v>
      </c>
      <c r="Z196" s="73" t="s">
        <v>433</v>
      </c>
      <c r="AA196" s="76">
        <v>42370</v>
      </c>
      <c r="AB196" s="76">
        <v>42370</v>
      </c>
      <c r="AC196" s="77" t="s">
        <v>434</v>
      </c>
      <c r="AD196" s="77" t="s">
        <v>1561</v>
      </c>
      <c r="AE196" s="72" t="s">
        <v>1583</v>
      </c>
      <c r="AF196" s="73" t="s">
        <v>376</v>
      </c>
      <c r="AG196" s="71">
        <v>796</v>
      </c>
      <c r="AH196" s="71" t="s">
        <v>147</v>
      </c>
      <c r="AI196" s="77">
        <v>186</v>
      </c>
      <c r="AJ196" s="77">
        <v>45</v>
      </c>
      <c r="AK196" s="71" t="s">
        <v>346</v>
      </c>
      <c r="AL196" s="76">
        <v>42370</v>
      </c>
      <c r="AM196" s="76">
        <v>42370</v>
      </c>
      <c r="AN196" s="76">
        <v>42735</v>
      </c>
      <c r="AO196" s="77">
        <v>2016</v>
      </c>
      <c r="AP196" s="71" t="s">
        <v>437</v>
      </c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4"/>
      <c r="BB196" s="77" t="s">
        <v>1491</v>
      </c>
      <c r="BC196" s="71" t="s">
        <v>4661</v>
      </c>
      <c r="BD196" s="71" t="s">
        <v>1401</v>
      </c>
      <c r="BE196" s="71" t="s">
        <v>764</v>
      </c>
      <c r="BF196" s="71">
        <v>6420050</v>
      </c>
    </row>
    <row r="197" spans="1:58" s="78" customFormat="1" ht="68.25" customHeight="1">
      <c r="A197" s="71">
        <v>8</v>
      </c>
      <c r="B197" s="71" t="s">
        <v>1584</v>
      </c>
      <c r="C197" s="71" t="s">
        <v>133</v>
      </c>
      <c r="D197" s="71" t="s">
        <v>1582</v>
      </c>
      <c r="E197" s="71" t="s">
        <v>4661</v>
      </c>
      <c r="F197" s="90" t="s">
        <v>764</v>
      </c>
      <c r="G197" s="91" t="s">
        <v>2778</v>
      </c>
      <c r="H197" s="71" t="s">
        <v>136</v>
      </c>
      <c r="I197" s="71">
        <v>857072</v>
      </c>
      <c r="J197" s="72" t="s">
        <v>1585</v>
      </c>
      <c r="K197" s="71" t="s">
        <v>430</v>
      </c>
      <c r="L197" s="71" t="s">
        <v>430</v>
      </c>
      <c r="M197" s="73" t="s">
        <v>140</v>
      </c>
      <c r="N197" s="73">
        <v>20105010201</v>
      </c>
      <c r="O197" s="73" t="s">
        <v>100</v>
      </c>
      <c r="P197" s="71" t="s">
        <v>376</v>
      </c>
      <c r="Q197" s="74">
        <v>7158</v>
      </c>
      <c r="R197" s="74">
        <f t="shared" si="16"/>
        <v>8446.4399999999987</v>
      </c>
      <c r="S197" s="74">
        <v>7158</v>
      </c>
      <c r="T197" s="75">
        <v>0.18</v>
      </c>
      <c r="U197" s="74">
        <v>7158</v>
      </c>
      <c r="V197" s="74">
        <f t="shared" si="17"/>
        <v>8446.4399999999987</v>
      </c>
      <c r="W197" s="73" t="s">
        <v>154</v>
      </c>
      <c r="X197" s="73" t="s">
        <v>133</v>
      </c>
      <c r="Y197" s="73" t="s">
        <v>133</v>
      </c>
      <c r="Z197" s="73" t="s">
        <v>433</v>
      </c>
      <c r="AA197" s="76">
        <v>42370</v>
      </c>
      <c r="AB197" s="76">
        <v>42370</v>
      </c>
      <c r="AC197" s="77" t="s">
        <v>1488</v>
      </c>
      <c r="AD197" s="77" t="s">
        <v>1586</v>
      </c>
      <c r="AE197" s="72" t="str">
        <f>K197</f>
        <v>Услуги связи</v>
      </c>
      <c r="AF197" s="73" t="s">
        <v>376</v>
      </c>
      <c r="AG197" s="71">
        <v>796</v>
      </c>
      <c r="AH197" s="71" t="s">
        <v>147</v>
      </c>
      <c r="AI197" s="77">
        <v>2461</v>
      </c>
      <c r="AJ197" s="77">
        <v>45</v>
      </c>
      <c r="AK197" s="71" t="s">
        <v>346</v>
      </c>
      <c r="AL197" s="76">
        <v>42370</v>
      </c>
      <c r="AM197" s="76">
        <v>42370</v>
      </c>
      <c r="AN197" s="76">
        <v>42735</v>
      </c>
      <c r="AO197" s="77">
        <v>2016</v>
      </c>
      <c r="AP197" s="71" t="s">
        <v>437</v>
      </c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4"/>
      <c r="BB197" s="77" t="s">
        <v>1491</v>
      </c>
      <c r="BC197" s="71" t="s">
        <v>4661</v>
      </c>
      <c r="BD197" s="71" t="s">
        <v>1401</v>
      </c>
      <c r="BE197" s="71" t="s">
        <v>764</v>
      </c>
      <c r="BF197" s="71">
        <v>6420050</v>
      </c>
    </row>
    <row r="198" spans="1:58" s="78" customFormat="1" ht="68.25" customHeight="1">
      <c r="A198" s="71">
        <v>8</v>
      </c>
      <c r="B198" s="71" t="s">
        <v>1587</v>
      </c>
      <c r="C198" s="71" t="s">
        <v>133</v>
      </c>
      <c r="D198" s="71" t="s">
        <v>1582</v>
      </c>
      <c r="E198" s="71" t="s">
        <v>4661</v>
      </c>
      <c r="F198" s="90" t="s">
        <v>764</v>
      </c>
      <c r="G198" s="91" t="s">
        <v>2753</v>
      </c>
      <c r="H198" s="71" t="s">
        <v>136</v>
      </c>
      <c r="I198" s="71">
        <v>857091</v>
      </c>
      <c r="J198" s="72" t="s">
        <v>1588</v>
      </c>
      <c r="K198" s="71" t="s">
        <v>430</v>
      </c>
      <c r="L198" s="71" t="s">
        <v>430</v>
      </c>
      <c r="M198" s="73" t="s">
        <v>140</v>
      </c>
      <c r="N198" s="73">
        <v>20105010201</v>
      </c>
      <c r="O198" s="73" t="s">
        <v>100</v>
      </c>
      <c r="P198" s="71" t="s">
        <v>431</v>
      </c>
      <c r="Q198" s="74">
        <v>18000</v>
      </c>
      <c r="R198" s="74">
        <f t="shared" si="16"/>
        <v>21240</v>
      </c>
      <c r="S198" s="74">
        <v>1500</v>
      </c>
      <c r="T198" s="75">
        <v>0.18</v>
      </c>
      <c r="U198" s="74">
        <v>18000</v>
      </c>
      <c r="V198" s="74">
        <f t="shared" si="17"/>
        <v>21240</v>
      </c>
      <c r="W198" s="73" t="s">
        <v>143</v>
      </c>
      <c r="X198" s="73" t="s">
        <v>133</v>
      </c>
      <c r="Y198" s="73" t="s">
        <v>133</v>
      </c>
      <c r="Z198" s="73" t="s">
        <v>290</v>
      </c>
      <c r="AA198" s="76">
        <v>42614</v>
      </c>
      <c r="AB198" s="76">
        <v>42675</v>
      </c>
      <c r="AC198" s="77"/>
      <c r="AD198" s="77"/>
      <c r="AE198" s="72" t="s">
        <v>1588</v>
      </c>
      <c r="AF198" s="73" t="s">
        <v>399</v>
      </c>
      <c r="AG198" s="71">
        <v>796</v>
      </c>
      <c r="AH198" s="71" t="s">
        <v>147</v>
      </c>
      <c r="AI198" s="77">
        <v>2000</v>
      </c>
      <c r="AJ198" s="77">
        <v>45</v>
      </c>
      <c r="AK198" s="71" t="s">
        <v>346</v>
      </c>
      <c r="AL198" s="76">
        <v>42705</v>
      </c>
      <c r="AM198" s="76">
        <v>42705</v>
      </c>
      <c r="AN198" s="76">
        <v>43069</v>
      </c>
      <c r="AO198" s="77" t="s">
        <v>292</v>
      </c>
      <c r="AP198" s="71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4"/>
      <c r="BB198" s="77" t="s">
        <v>1491</v>
      </c>
      <c r="BC198" s="71" t="s">
        <v>4661</v>
      </c>
      <c r="BD198" s="71" t="s">
        <v>1401</v>
      </c>
      <c r="BE198" s="71" t="s">
        <v>764</v>
      </c>
      <c r="BF198" s="71">
        <v>6420000</v>
      </c>
    </row>
    <row r="199" spans="1:58" s="78" customFormat="1" ht="68.25" customHeight="1">
      <c r="A199" s="71">
        <v>8</v>
      </c>
      <c r="B199" s="71" t="s">
        <v>4663</v>
      </c>
      <c r="C199" s="71" t="s">
        <v>133</v>
      </c>
      <c r="D199" s="71" t="s">
        <v>4661</v>
      </c>
      <c r="E199" s="71" t="s">
        <v>4661</v>
      </c>
      <c r="F199" s="90" t="s">
        <v>339</v>
      </c>
      <c r="G199" s="91">
        <v>6420019</v>
      </c>
      <c r="H199" s="71" t="s">
        <v>136</v>
      </c>
      <c r="I199" s="71">
        <v>629026</v>
      </c>
      <c r="J199" s="72" t="s">
        <v>4664</v>
      </c>
      <c r="K199" s="71" t="s">
        <v>430</v>
      </c>
      <c r="L199" s="71" t="s">
        <v>430</v>
      </c>
      <c r="M199" s="73" t="s">
        <v>140</v>
      </c>
      <c r="N199" s="73">
        <v>20105010201</v>
      </c>
      <c r="O199" s="73" t="s">
        <v>100</v>
      </c>
      <c r="P199" s="71" t="s">
        <v>431</v>
      </c>
      <c r="Q199" s="74">
        <v>384172.5</v>
      </c>
      <c r="R199" s="74">
        <f t="shared" ref="R199" si="18">Q199*1.18</f>
        <v>453323.55</v>
      </c>
      <c r="S199" s="74">
        <v>128057.5</v>
      </c>
      <c r="T199" s="75">
        <v>0.18</v>
      </c>
      <c r="U199" s="74">
        <v>384172.5</v>
      </c>
      <c r="V199" s="74">
        <f t="shared" ref="V199" si="19">U199*1.18</f>
        <v>453323.55</v>
      </c>
      <c r="W199" s="73" t="s">
        <v>143</v>
      </c>
      <c r="X199" s="73" t="s">
        <v>949</v>
      </c>
      <c r="Y199" s="73" t="s">
        <v>949</v>
      </c>
      <c r="Z199" s="73" t="s">
        <v>290</v>
      </c>
      <c r="AA199" s="76">
        <v>42410</v>
      </c>
      <c r="AB199" s="76">
        <v>42470</v>
      </c>
      <c r="AC199" s="77"/>
      <c r="AD199" s="77"/>
      <c r="AE199" s="72" t="s">
        <v>4664</v>
      </c>
      <c r="AF199" s="73" t="s">
        <v>399</v>
      </c>
      <c r="AG199" s="71">
        <v>796</v>
      </c>
      <c r="AH199" s="71" t="s">
        <v>147</v>
      </c>
      <c r="AI199" s="77">
        <v>2000</v>
      </c>
      <c r="AJ199" s="77">
        <v>45</v>
      </c>
      <c r="AK199" s="71" t="s">
        <v>346</v>
      </c>
      <c r="AL199" s="76">
        <v>42491</v>
      </c>
      <c r="AM199" s="76">
        <v>42491</v>
      </c>
      <c r="AN199" s="76">
        <v>43585</v>
      </c>
      <c r="AO199" s="77" t="s">
        <v>724</v>
      </c>
      <c r="AP199" s="71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4"/>
      <c r="BB199" s="77" t="s">
        <v>1491</v>
      </c>
      <c r="BC199" s="71" t="s">
        <v>4661</v>
      </c>
      <c r="BD199" s="71" t="s">
        <v>1401</v>
      </c>
      <c r="BE199" s="71" t="s">
        <v>764</v>
      </c>
      <c r="BF199" s="71">
        <v>6420000</v>
      </c>
    </row>
    <row r="200" spans="1:58" s="78" customFormat="1" ht="68.25" customHeight="1">
      <c r="A200" s="71">
        <v>3</v>
      </c>
      <c r="B200" s="71" t="s">
        <v>1644</v>
      </c>
      <c r="C200" s="71" t="s">
        <v>133</v>
      </c>
      <c r="D200" s="71" t="s">
        <v>1645</v>
      </c>
      <c r="E200" s="71" t="s">
        <v>4661</v>
      </c>
      <c r="F200" s="90" t="s">
        <v>344</v>
      </c>
      <c r="G200" s="91" t="s">
        <v>2782</v>
      </c>
      <c r="H200" s="71" t="s">
        <v>136</v>
      </c>
      <c r="I200" s="71">
        <v>628823</v>
      </c>
      <c r="J200" s="72" t="s">
        <v>1646</v>
      </c>
      <c r="K200" s="71" t="s">
        <v>1647</v>
      </c>
      <c r="L200" s="71" t="s">
        <v>635</v>
      </c>
      <c r="M200" s="73" t="s">
        <v>595</v>
      </c>
      <c r="N200" s="73" t="s">
        <v>1353</v>
      </c>
      <c r="O200" s="73" t="s">
        <v>99</v>
      </c>
      <c r="P200" s="71" t="s">
        <v>1648</v>
      </c>
      <c r="Q200" s="74">
        <v>7400</v>
      </c>
      <c r="R200" s="74">
        <f t="shared" si="16"/>
        <v>8732</v>
      </c>
      <c r="S200" s="74">
        <v>3700</v>
      </c>
      <c r="T200" s="75">
        <v>0.18</v>
      </c>
      <c r="U200" s="74">
        <v>7400</v>
      </c>
      <c r="V200" s="74">
        <f t="shared" si="17"/>
        <v>8732</v>
      </c>
      <c r="W200" s="73" t="s">
        <v>289</v>
      </c>
      <c r="X200" s="73" t="s">
        <v>133</v>
      </c>
      <c r="Y200" s="73" t="s">
        <v>133</v>
      </c>
      <c r="Z200" s="73" t="s">
        <v>144</v>
      </c>
      <c r="AA200" s="76">
        <v>42461</v>
      </c>
      <c r="AB200" s="76">
        <v>42510</v>
      </c>
      <c r="AC200" s="77"/>
      <c r="AD200" s="77"/>
      <c r="AE200" s="72" t="s">
        <v>1646</v>
      </c>
      <c r="AF200" s="73" t="s">
        <v>399</v>
      </c>
      <c r="AG200" s="71">
        <v>796</v>
      </c>
      <c r="AH200" s="71" t="s">
        <v>147</v>
      </c>
      <c r="AI200" s="77">
        <v>239</v>
      </c>
      <c r="AJ200" s="77">
        <v>45378000</v>
      </c>
      <c r="AK200" s="71" t="s">
        <v>1649</v>
      </c>
      <c r="AL200" s="76">
        <v>42520</v>
      </c>
      <c r="AM200" s="76">
        <v>42520</v>
      </c>
      <c r="AN200" s="76">
        <v>42884</v>
      </c>
      <c r="AO200" s="77" t="s">
        <v>292</v>
      </c>
      <c r="AP200" s="71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4"/>
      <c r="BB200" s="77"/>
      <c r="BC200" s="71" t="s">
        <v>4661</v>
      </c>
      <c r="BD200" s="71" t="s">
        <v>1650</v>
      </c>
      <c r="BE200" s="71" t="s">
        <v>344</v>
      </c>
      <c r="BF200" s="71">
        <v>4010412</v>
      </c>
    </row>
    <row r="201" spans="1:58" s="78" customFormat="1" ht="68.25" customHeight="1">
      <c r="A201" s="71">
        <v>3</v>
      </c>
      <c r="B201" s="71" t="s">
        <v>1651</v>
      </c>
      <c r="C201" s="71" t="s">
        <v>133</v>
      </c>
      <c r="D201" s="71" t="s">
        <v>1645</v>
      </c>
      <c r="E201" s="71" t="s">
        <v>4661</v>
      </c>
      <c r="F201" s="90" t="s">
        <v>344</v>
      </c>
      <c r="G201" s="91" t="s">
        <v>2782</v>
      </c>
      <c r="H201" s="71" t="s">
        <v>136</v>
      </c>
      <c r="I201" s="71">
        <v>628824</v>
      </c>
      <c r="J201" s="72" t="s">
        <v>1652</v>
      </c>
      <c r="K201" s="71" t="s">
        <v>1647</v>
      </c>
      <c r="L201" s="71" t="s">
        <v>635</v>
      </c>
      <c r="M201" s="73" t="s">
        <v>595</v>
      </c>
      <c r="N201" s="73" t="s">
        <v>1353</v>
      </c>
      <c r="O201" s="73" t="s">
        <v>99</v>
      </c>
      <c r="P201" s="71" t="s">
        <v>1648</v>
      </c>
      <c r="Q201" s="74">
        <v>7500</v>
      </c>
      <c r="R201" s="74">
        <f t="shared" si="16"/>
        <v>8850</v>
      </c>
      <c r="S201" s="74">
        <v>1875</v>
      </c>
      <c r="T201" s="75">
        <v>0.18</v>
      </c>
      <c r="U201" s="74">
        <v>7500</v>
      </c>
      <c r="V201" s="74">
        <f t="shared" si="17"/>
        <v>8850</v>
      </c>
      <c r="W201" s="73" t="s">
        <v>289</v>
      </c>
      <c r="X201" s="73" t="s">
        <v>133</v>
      </c>
      <c r="Y201" s="73" t="s">
        <v>133</v>
      </c>
      <c r="Z201" s="73" t="s">
        <v>144</v>
      </c>
      <c r="AA201" s="76">
        <v>42583</v>
      </c>
      <c r="AB201" s="76">
        <v>42633</v>
      </c>
      <c r="AC201" s="77"/>
      <c r="AD201" s="77"/>
      <c r="AE201" s="72" t="s">
        <v>1652</v>
      </c>
      <c r="AF201" s="73" t="s">
        <v>399</v>
      </c>
      <c r="AG201" s="71">
        <v>796</v>
      </c>
      <c r="AH201" s="71" t="s">
        <v>147</v>
      </c>
      <c r="AI201" s="77">
        <v>678</v>
      </c>
      <c r="AJ201" s="77">
        <v>45378000</v>
      </c>
      <c r="AK201" s="71" t="s">
        <v>1649</v>
      </c>
      <c r="AL201" s="76">
        <v>42644</v>
      </c>
      <c r="AM201" s="76">
        <v>42644</v>
      </c>
      <c r="AN201" s="76">
        <v>43008</v>
      </c>
      <c r="AO201" s="77" t="s">
        <v>292</v>
      </c>
      <c r="AP201" s="71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4"/>
      <c r="BB201" s="77"/>
      <c r="BC201" s="71" t="s">
        <v>4661</v>
      </c>
      <c r="BD201" s="71" t="s">
        <v>1650</v>
      </c>
      <c r="BE201" s="71" t="s">
        <v>344</v>
      </c>
      <c r="BF201" s="71">
        <v>4010412</v>
      </c>
    </row>
    <row r="202" spans="1:58" s="78" customFormat="1" ht="68.25" customHeight="1">
      <c r="A202" s="71">
        <v>3</v>
      </c>
      <c r="B202" s="71" t="s">
        <v>1653</v>
      </c>
      <c r="C202" s="71" t="s">
        <v>133</v>
      </c>
      <c r="D202" s="71" t="s">
        <v>1645</v>
      </c>
      <c r="E202" s="71" t="s">
        <v>4661</v>
      </c>
      <c r="F202" s="90" t="s">
        <v>344</v>
      </c>
      <c r="G202" s="91" t="s">
        <v>2782</v>
      </c>
      <c r="H202" s="71" t="s">
        <v>136</v>
      </c>
      <c r="I202" s="71">
        <v>628830</v>
      </c>
      <c r="J202" s="72" t="s">
        <v>1654</v>
      </c>
      <c r="K202" s="71" t="s">
        <v>1647</v>
      </c>
      <c r="L202" s="71" t="s">
        <v>635</v>
      </c>
      <c r="M202" s="73" t="s">
        <v>595</v>
      </c>
      <c r="N202" s="73" t="s">
        <v>1353</v>
      </c>
      <c r="O202" s="73" t="s">
        <v>99</v>
      </c>
      <c r="P202" s="71" t="s">
        <v>1648</v>
      </c>
      <c r="Q202" s="74">
        <v>1694.92</v>
      </c>
      <c r="R202" s="74">
        <f t="shared" si="16"/>
        <v>2000.0056</v>
      </c>
      <c r="S202" s="74">
        <v>1271.2</v>
      </c>
      <c r="T202" s="75">
        <v>0.18</v>
      </c>
      <c r="U202" s="74">
        <v>1694.92</v>
      </c>
      <c r="V202" s="74">
        <f t="shared" si="17"/>
        <v>2000.0056</v>
      </c>
      <c r="W202" s="73" t="s">
        <v>289</v>
      </c>
      <c r="X202" s="73" t="s">
        <v>133</v>
      </c>
      <c r="Y202" s="73" t="s">
        <v>133</v>
      </c>
      <c r="Z202" s="73" t="s">
        <v>144</v>
      </c>
      <c r="AA202" s="76">
        <v>42401</v>
      </c>
      <c r="AB202" s="76">
        <v>42449</v>
      </c>
      <c r="AC202" s="77"/>
      <c r="AD202" s="77"/>
      <c r="AE202" s="72" t="s">
        <v>1654</v>
      </c>
      <c r="AF202" s="73" t="s">
        <v>399</v>
      </c>
      <c r="AG202" s="71">
        <v>796</v>
      </c>
      <c r="AH202" s="71" t="s">
        <v>147</v>
      </c>
      <c r="AI202" s="77">
        <v>1</v>
      </c>
      <c r="AJ202" s="77">
        <v>45378000</v>
      </c>
      <c r="AK202" s="71" t="s">
        <v>1649</v>
      </c>
      <c r="AL202" s="76">
        <v>42461</v>
      </c>
      <c r="AM202" s="76">
        <v>42461</v>
      </c>
      <c r="AN202" s="76">
        <v>42825</v>
      </c>
      <c r="AO202" s="77" t="s">
        <v>292</v>
      </c>
      <c r="AP202" s="71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4"/>
      <c r="BB202" s="77"/>
      <c r="BC202" s="71" t="s">
        <v>4661</v>
      </c>
      <c r="BD202" s="71" t="s">
        <v>1650</v>
      </c>
      <c r="BE202" s="71" t="s">
        <v>344</v>
      </c>
      <c r="BF202" s="71">
        <v>4010412</v>
      </c>
    </row>
    <row r="203" spans="1:58" s="78" customFormat="1" ht="68.25" customHeight="1">
      <c r="A203" s="71">
        <v>3</v>
      </c>
      <c r="B203" s="71" t="s">
        <v>1655</v>
      </c>
      <c r="C203" s="71" t="s">
        <v>133</v>
      </c>
      <c r="D203" s="71" t="s">
        <v>1645</v>
      </c>
      <c r="E203" s="71" t="s">
        <v>4661</v>
      </c>
      <c r="F203" s="90" t="s">
        <v>344</v>
      </c>
      <c r="G203" s="91" t="s">
        <v>2782</v>
      </c>
      <c r="H203" s="71" t="s">
        <v>136</v>
      </c>
      <c r="I203" s="71">
        <v>628831</v>
      </c>
      <c r="J203" s="72" t="s">
        <v>1656</v>
      </c>
      <c r="K203" s="71" t="s">
        <v>1647</v>
      </c>
      <c r="L203" s="71" t="s">
        <v>635</v>
      </c>
      <c r="M203" s="73" t="s">
        <v>595</v>
      </c>
      <c r="N203" s="73" t="s">
        <v>1353</v>
      </c>
      <c r="O203" s="73" t="s">
        <v>99</v>
      </c>
      <c r="P203" s="71" t="s">
        <v>1648</v>
      </c>
      <c r="Q203" s="74">
        <v>3390</v>
      </c>
      <c r="R203" s="74">
        <f t="shared" si="16"/>
        <v>4000.2</v>
      </c>
      <c r="S203" s="74">
        <v>2542.4</v>
      </c>
      <c r="T203" s="75">
        <v>0.18</v>
      </c>
      <c r="U203" s="74">
        <v>3390</v>
      </c>
      <c r="V203" s="74">
        <f t="shared" si="17"/>
        <v>4000.2</v>
      </c>
      <c r="W203" s="73" t="s">
        <v>289</v>
      </c>
      <c r="X203" s="73" t="s">
        <v>133</v>
      </c>
      <c r="Y203" s="73" t="s">
        <v>133</v>
      </c>
      <c r="Z203" s="73" t="s">
        <v>144</v>
      </c>
      <c r="AA203" s="76">
        <v>42401</v>
      </c>
      <c r="AB203" s="76">
        <v>42449</v>
      </c>
      <c r="AC203" s="77"/>
      <c r="AD203" s="77"/>
      <c r="AE203" s="72" t="s">
        <v>1656</v>
      </c>
      <c r="AF203" s="73" t="s">
        <v>399</v>
      </c>
      <c r="AG203" s="71">
        <v>796</v>
      </c>
      <c r="AH203" s="71" t="s">
        <v>147</v>
      </c>
      <c r="AI203" s="77">
        <v>1</v>
      </c>
      <c r="AJ203" s="77">
        <v>45378000</v>
      </c>
      <c r="AK203" s="71" t="s">
        <v>1649</v>
      </c>
      <c r="AL203" s="76">
        <v>42461</v>
      </c>
      <c r="AM203" s="76">
        <v>42461</v>
      </c>
      <c r="AN203" s="76">
        <v>42825</v>
      </c>
      <c r="AO203" s="77" t="s">
        <v>292</v>
      </c>
      <c r="AP203" s="71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4"/>
      <c r="BB203" s="77"/>
      <c r="BC203" s="71" t="s">
        <v>4661</v>
      </c>
      <c r="BD203" s="71" t="s">
        <v>1650</v>
      </c>
      <c r="BE203" s="71" t="s">
        <v>344</v>
      </c>
      <c r="BF203" s="71">
        <v>4010412</v>
      </c>
    </row>
    <row r="204" spans="1:58" s="89" customFormat="1" ht="68.25" customHeight="1">
      <c r="A204" s="82">
        <v>3</v>
      </c>
      <c r="B204" s="82" t="s">
        <v>1657</v>
      </c>
      <c r="C204" s="82" t="s">
        <v>133</v>
      </c>
      <c r="D204" s="82" t="s">
        <v>1645</v>
      </c>
      <c r="E204" s="82" t="s">
        <v>4661</v>
      </c>
      <c r="F204" s="92" t="s">
        <v>344</v>
      </c>
      <c r="G204" s="91" t="s">
        <v>2782</v>
      </c>
      <c r="H204" s="82" t="s">
        <v>136</v>
      </c>
      <c r="I204" s="82">
        <v>628842</v>
      </c>
      <c r="J204" s="83" t="s">
        <v>1658</v>
      </c>
      <c r="K204" s="82" t="s">
        <v>1647</v>
      </c>
      <c r="L204" s="82" t="s">
        <v>635</v>
      </c>
      <c r="M204" s="84" t="s">
        <v>595</v>
      </c>
      <c r="N204" s="84" t="s">
        <v>1353</v>
      </c>
      <c r="O204" s="84" t="s">
        <v>99</v>
      </c>
      <c r="P204" s="82" t="s">
        <v>1648</v>
      </c>
      <c r="Q204" s="85">
        <v>4400</v>
      </c>
      <c r="R204" s="85">
        <f t="shared" si="16"/>
        <v>5192</v>
      </c>
      <c r="S204" s="85" t="s">
        <v>1999</v>
      </c>
      <c r="T204" s="86">
        <v>0.18</v>
      </c>
      <c r="U204" s="85">
        <v>4400</v>
      </c>
      <c r="V204" s="85">
        <f t="shared" si="17"/>
        <v>5192</v>
      </c>
      <c r="W204" s="84" t="s">
        <v>289</v>
      </c>
      <c r="X204" s="84" t="s">
        <v>133</v>
      </c>
      <c r="Y204" s="84" t="s">
        <v>133</v>
      </c>
      <c r="Z204" s="84" t="s">
        <v>144</v>
      </c>
      <c r="AA204" s="87">
        <f>AB204-45</f>
        <v>42340</v>
      </c>
      <c r="AB204" s="87">
        <f>AL204-30</f>
        <v>42385</v>
      </c>
      <c r="AC204" s="88"/>
      <c r="AD204" s="88"/>
      <c r="AE204" s="83" t="s">
        <v>1658</v>
      </c>
      <c r="AF204" s="84" t="s">
        <v>399</v>
      </c>
      <c r="AG204" s="82">
        <v>796</v>
      </c>
      <c r="AH204" s="82" t="s">
        <v>147</v>
      </c>
      <c r="AI204" s="88">
        <v>160</v>
      </c>
      <c r="AJ204" s="88">
        <v>45378000</v>
      </c>
      <c r="AK204" s="82" t="s">
        <v>1649</v>
      </c>
      <c r="AL204" s="87">
        <v>42415</v>
      </c>
      <c r="AM204" s="87">
        <v>42370</v>
      </c>
      <c r="AN204" s="87">
        <v>42735</v>
      </c>
      <c r="AO204" s="88">
        <v>2016</v>
      </c>
      <c r="AP204" s="82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5"/>
      <c r="BB204" s="88"/>
      <c r="BC204" s="82" t="s">
        <v>4661</v>
      </c>
      <c r="BD204" s="82" t="s">
        <v>1650</v>
      </c>
      <c r="BE204" s="82" t="s">
        <v>344</v>
      </c>
      <c r="BF204" s="82">
        <v>4010412</v>
      </c>
    </row>
    <row r="205" spans="1:58" s="70" customFormat="1" ht="68.25" customHeight="1">
      <c r="A205" s="25">
        <v>3</v>
      </c>
      <c r="B205" s="25" t="s">
        <v>2702</v>
      </c>
      <c r="C205" s="25" t="s">
        <v>2702</v>
      </c>
      <c r="D205" s="25" t="s">
        <v>2707</v>
      </c>
      <c r="E205" s="25" t="s">
        <v>4661</v>
      </c>
      <c r="F205" s="93" t="s">
        <v>344</v>
      </c>
      <c r="G205" s="91" t="s">
        <v>2782</v>
      </c>
      <c r="H205" s="25" t="s">
        <v>136</v>
      </c>
      <c r="I205" s="25" t="s">
        <v>2702</v>
      </c>
      <c r="J205" s="26" t="s">
        <v>1658</v>
      </c>
      <c r="K205" s="25" t="s">
        <v>1647</v>
      </c>
      <c r="L205" s="25" t="s">
        <v>635</v>
      </c>
      <c r="M205" s="27" t="s">
        <v>595</v>
      </c>
      <c r="N205" s="27" t="s">
        <v>1353</v>
      </c>
      <c r="O205" s="27" t="s">
        <v>99</v>
      </c>
      <c r="P205" s="25" t="s">
        <v>1648</v>
      </c>
      <c r="Q205" s="28">
        <v>1113</v>
      </c>
      <c r="R205" s="28">
        <f t="shared" si="16"/>
        <v>1313.34</v>
      </c>
      <c r="S205" s="28">
        <v>1113</v>
      </c>
      <c r="T205" s="34">
        <v>0.18</v>
      </c>
      <c r="U205" s="28">
        <v>1113</v>
      </c>
      <c r="V205" s="28">
        <f t="shared" si="17"/>
        <v>1313.34</v>
      </c>
      <c r="W205" s="27" t="s">
        <v>289</v>
      </c>
      <c r="X205" s="27" t="s">
        <v>133</v>
      </c>
      <c r="Y205" s="27" t="s">
        <v>133</v>
      </c>
      <c r="Z205" s="27" t="s">
        <v>144</v>
      </c>
      <c r="AA205" s="29">
        <v>42340</v>
      </c>
      <c r="AB205" s="29">
        <v>42385</v>
      </c>
      <c r="AC205" s="30"/>
      <c r="AD205" s="30"/>
      <c r="AE205" s="26" t="s">
        <v>1658</v>
      </c>
      <c r="AF205" s="27" t="s">
        <v>399</v>
      </c>
      <c r="AG205" s="25">
        <v>796</v>
      </c>
      <c r="AH205" s="25" t="s">
        <v>147</v>
      </c>
      <c r="AI205" s="30">
        <v>160</v>
      </c>
      <c r="AJ205" s="30">
        <v>45378000</v>
      </c>
      <c r="AK205" s="25" t="s">
        <v>1649</v>
      </c>
      <c r="AL205" s="29">
        <v>42415</v>
      </c>
      <c r="AM205" s="29">
        <v>42370</v>
      </c>
      <c r="AN205" s="29">
        <v>42735</v>
      </c>
      <c r="AO205" s="30">
        <v>2016</v>
      </c>
      <c r="AP205" s="25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28"/>
      <c r="BB205" s="30"/>
      <c r="BC205" s="25" t="s">
        <v>4661</v>
      </c>
      <c r="BD205" s="25" t="s">
        <v>1650</v>
      </c>
      <c r="BE205" s="25" t="s">
        <v>344</v>
      </c>
      <c r="BF205" s="25">
        <v>4010412</v>
      </c>
    </row>
    <row r="206" spans="1:58" s="70" customFormat="1" ht="68.25" customHeight="1">
      <c r="A206" s="25">
        <v>3</v>
      </c>
      <c r="B206" s="25" t="s">
        <v>2702</v>
      </c>
      <c r="C206" s="25" t="s">
        <v>2702</v>
      </c>
      <c r="D206" s="25" t="s">
        <v>2703</v>
      </c>
      <c r="E206" s="25" t="s">
        <v>4661</v>
      </c>
      <c r="F206" s="93" t="s">
        <v>344</v>
      </c>
      <c r="G206" s="91" t="s">
        <v>2782</v>
      </c>
      <c r="H206" s="25" t="s">
        <v>136</v>
      </c>
      <c r="I206" s="25" t="s">
        <v>2702</v>
      </c>
      <c r="J206" s="26" t="s">
        <v>1658</v>
      </c>
      <c r="K206" s="25" t="s">
        <v>1647</v>
      </c>
      <c r="L206" s="25" t="s">
        <v>635</v>
      </c>
      <c r="M206" s="27" t="s">
        <v>595</v>
      </c>
      <c r="N206" s="27" t="s">
        <v>1353</v>
      </c>
      <c r="O206" s="27" t="s">
        <v>99</v>
      </c>
      <c r="P206" s="25" t="s">
        <v>1648</v>
      </c>
      <c r="Q206" s="28">
        <v>492</v>
      </c>
      <c r="R206" s="28">
        <f t="shared" si="16"/>
        <v>580.55999999999995</v>
      </c>
      <c r="S206" s="28">
        <v>492</v>
      </c>
      <c r="T206" s="34">
        <v>0.18</v>
      </c>
      <c r="U206" s="28">
        <v>492</v>
      </c>
      <c r="V206" s="28">
        <f t="shared" si="17"/>
        <v>580.55999999999995</v>
      </c>
      <c r="W206" s="27" t="s">
        <v>289</v>
      </c>
      <c r="X206" s="27" t="s">
        <v>133</v>
      </c>
      <c r="Y206" s="27" t="s">
        <v>133</v>
      </c>
      <c r="Z206" s="27" t="s">
        <v>144</v>
      </c>
      <c r="AA206" s="29">
        <v>42340</v>
      </c>
      <c r="AB206" s="29">
        <v>42385</v>
      </c>
      <c r="AC206" s="30"/>
      <c r="AD206" s="30"/>
      <c r="AE206" s="26" t="s">
        <v>1658</v>
      </c>
      <c r="AF206" s="27" t="s">
        <v>399</v>
      </c>
      <c r="AG206" s="25">
        <v>796</v>
      </c>
      <c r="AH206" s="25" t="s">
        <v>147</v>
      </c>
      <c r="AI206" s="30">
        <v>160</v>
      </c>
      <c r="AJ206" s="30">
        <v>45378000</v>
      </c>
      <c r="AK206" s="25" t="s">
        <v>1649</v>
      </c>
      <c r="AL206" s="29">
        <v>42415</v>
      </c>
      <c r="AM206" s="29">
        <v>42370</v>
      </c>
      <c r="AN206" s="29">
        <v>42735</v>
      </c>
      <c r="AO206" s="30">
        <v>2016</v>
      </c>
      <c r="AP206" s="25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28"/>
      <c r="BB206" s="30"/>
      <c r="BC206" s="25" t="s">
        <v>4661</v>
      </c>
      <c r="BD206" s="25" t="s">
        <v>1650</v>
      </c>
      <c r="BE206" s="25" t="s">
        <v>344</v>
      </c>
      <c r="BF206" s="25">
        <v>4010412</v>
      </c>
    </row>
    <row r="207" spans="1:58" s="70" customFormat="1" ht="68.25" customHeight="1">
      <c r="A207" s="25">
        <v>3</v>
      </c>
      <c r="B207" s="25" t="s">
        <v>2702</v>
      </c>
      <c r="C207" s="25" t="s">
        <v>2702</v>
      </c>
      <c r="D207" s="25" t="s">
        <v>2704</v>
      </c>
      <c r="E207" s="25" t="s">
        <v>4661</v>
      </c>
      <c r="F207" s="93" t="s">
        <v>344</v>
      </c>
      <c r="G207" s="91" t="s">
        <v>2782</v>
      </c>
      <c r="H207" s="25" t="s">
        <v>136</v>
      </c>
      <c r="I207" s="25" t="s">
        <v>2702</v>
      </c>
      <c r="J207" s="26" t="s">
        <v>1658</v>
      </c>
      <c r="K207" s="25" t="s">
        <v>1647</v>
      </c>
      <c r="L207" s="25" t="s">
        <v>635</v>
      </c>
      <c r="M207" s="27" t="s">
        <v>595</v>
      </c>
      <c r="N207" s="27" t="s">
        <v>1353</v>
      </c>
      <c r="O207" s="27" t="s">
        <v>99</v>
      </c>
      <c r="P207" s="25" t="s">
        <v>1648</v>
      </c>
      <c r="Q207" s="28">
        <v>958</v>
      </c>
      <c r="R207" s="28">
        <f t="shared" si="16"/>
        <v>1130.4399999999998</v>
      </c>
      <c r="S207" s="28">
        <v>958</v>
      </c>
      <c r="T207" s="34">
        <v>0.18</v>
      </c>
      <c r="U207" s="28">
        <v>958</v>
      </c>
      <c r="V207" s="28">
        <f t="shared" si="17"/>
        <v>1130.4399999999998</v>
      </c>
      <c r="W207" s="27" t="s">
        <v>289</v>
      </c>
      <c r="X207" s="27" t="s">
        <v>133</v>
      </c>
      <c r="Y207" s="27" t="s">
        <v>133</v>
      </c>
      <c r="Z207" s="27" t="s">
        <v>144</v>
      </c>
      <c r="AA207" s="29">
        <v>42340</v>
      </c>
      <c r="AB207" s="29">
        <v>42385</v>
      </c>
      <c r="AC207" s="30"/>
      <c r="AD207" s="30"/>
      <c r="AE207" s="26" t="s">
        <v>1658</v>
      </c>
      <c r="AF207" s="27" t="s">
        <v>399</v>
      </c>
      <c r="AG207" s="25">
        <v>796</v>
      </c>
      <c r="AH207" s="25" t="s">
        <v>147</v>
      </c>
      <c r="AI207" s="30">
        <v>160</v>
      </c>
      <c r="AJ207" s="30">
        <v>45378000</v>
      </c>
      <c r="AK207" s="25" t="s">
        <v>1649</v>
      </c>
      <c r="AL207" s="29">
        <v>42415</v>
      </c>
      <c r="AM207" s="29">
        <v>42370</v>
      </c>
      <c r="AN207" s="29">
        <v>42735</v>
      </c>
      <c r="AO207" s="30">
        <v>2016</v>
      </c>
      <c r="AP207" s="25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28"/>
      <c r="BB207" s="30"/>
      <c r="BC207" s="25" t="s">
        <v>4661</v>
      </c>
      <c r="BD207" s="25" t="s">
        <v>1650</v>
      </c>
      <c r="BE207" s="25" t="s">
        <v>344</v>
      </c>
      <c r="BF207" s="25">
        <v>4010412</v>
      </c>
    </row>
    <row r="208" spans="1:58" s="70" customFormat="1" ht="68.25" customHeight="1">
      <c r="A208" s="25">
        <v>3</v>
      </c>
      <c r="B208" s="25" t="s">
        <v>2702</v>
      </c>
      <c r="C208" s="25" t="s">
        <v>2702</v>
      </c>
      <c r="D208" s="25" t="s">
        <v>2705</v>
      </c>
      <c r="E208" s="25" t="s">
        <v>4661</v>
      </c>
      <c r="F208" s="93" t="s">
        <v>344</v>
      </c>
      <c r="G208" s="91" t="s">
        <v>2782</v>
      </c>
      <c r="H208" s="25" t="s">
        <v>136</v>
      </c>
      <c r="I208" s="25" t="s">
        <v>2702</v>
      </c>
      <c r="J208" s="26" t="s">
        <v>1658</v>
      </c>
      <c r="K208" s="25" t="s">
        <v>1647</v>
      </c>
      <c r="L208" s="25" t="s">
        <v>635</v>
      </c>
      <c r="M208" s="27" t="s">
        <v>595</v>
      </c>
      <c r="N208" s="27" t="s">
        <v>1353</v>
      </c>
      <c r="O208" s="27" t="s">
        <v>99</v>
      </c>
      <c r="P208" s="25" t="s">
        <v>1648</v>
      </c>
      <c r="Q208" s="28">
        <v>776</v>
      </c>
      <c r="R208" s="28">
        <f t="shared" si="16"/>
        <v>915.68</v>
      </c>
      <c r="S208" s="28">
        <v>776</v>
      </c>
      <c r="T208" s="34">
        <v>0.18</v>
      </c>
      <c r="U208" s="28">
        <v>776</v>
      </c>
      <c r="V208" s="28">
        <f t="shared" si="17"/>
        <v>915.68</v>
      </c>
      <c r="W208" s="27" t="s">
        <v>289</v>
      </c>
      <c r="X208" s="27" t="s">
        <v>133</v>
      </c>
      <c r="Y208" s="27" t="s">
        <v>133</v>
      </c>
      <c r="Z208" s="27" t="s">
        <v>144</v>
      </c>
      <c r="AA208" s="29">
        <v>42340</v>
      </c>
      <c r="AB208" s="29">
        <v>42385</v>
      </c>
      <c r="AC208" s="30"/>
      <c r="AD208" s="30"/>
      <c r="AE208" s="26" t="s">
        <v>1658</v>
      </c>
      <c r="AF208" s="27" t="s">
        <v>399</v>
      </c>
      <c r="AG208" s="25">
        <v>796</v>
      </c>
      <c r="AH208" s="25" t="s">
        <v>147</v>
      </c>
      <c r="AI208" s="30">
        <v>160</v>
      </c>
      <c r="AJ208" s="30">
        <v>45378000</v>
      </c>
      <c r="AK208" s="25" t="s">
        <v>1649</v>
      </c>
      <c r="AL208" s="29">
        <v>42415</v>
      </c>
      <c r="AM208" s="29">
        <v>42370</v>
      </c>
      <c r="AN208" s="29">
        <v>42735</v>
      </c>
      <c r="AO208" s="30">
        <v>2016</v>
      </c>
      <c r="AP208" s="25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28"/>
      <c r="BB208" s="30"/>
      <c r="BC208" s="25" t="s">
        <v>4661</v>
      </c>
      <c r="BD208" s="25" t="s">
        <v>1650</v>
      </c>
      <c r="BE208" s="25" t="s">
        <v>344</v>
      </c>
      <c r="BF208" s="25">
        <v>4010412</v>
      </c>
    </row>
    <row r="209" spans="1:58" s="70" customFormat="1" ht="68.25" customHeight="1">
      <c r="A209" s="25">
        <v>3</v>
      </c>
      <c r="B209" s="25" t="s">
        <v>2702</v>
      </c>
      <c r="C209" s="25" t="s">
        <v>2702</v>
      </c>
      <c r="D209" s="25" t="s">
        <v>2706</v>
      </c>
      <c r="E209" s="25" t="s">
        <v>4661</v>
      </c>
      <c r="F209" s="93" t="s">
        <v>344</v>
      </c>
      <c r="G209" s="91" t="s">
        <v>2782</v>
      </c>
      <c r="H209" s="25" t="s">
        <v>136</v>
      </c>
      <c r="I209" s="25" t="s">
        <v>2702</v>
      </c>
      <c r="J209" s="26" t="s">
        <v>1658</v>
      </c>
      <c r="K209" s="25" t="s">
        <v>1647</v>
      </c>
      <c r="L209" s="25" t="s">
        <v>635</v>
      </c>
      <c r="M209" s="27" t="s">
        <v>595</v>
      </c>
      <c r="N209" s="27" t="s">
        <v>1353</v>
      </c>
      <c r="O209" s="27" t="s">
        <v>99</v>
      </c>
      <c r="P209" s="25" t="s">
        <v>1648</v>
      </c>
      <c r="Q209" s="28">
        <v>1061</v>
      </c>
      <c r="R209" s="28">
        <f t="shared" si="16"/>
        <v>1251.98</v>
      </c>
      <c r="S209" s="28">
        <v>1061</v>
      </c>
      <c r="T209" s="34">
        <v>0.18</v>
      </c>
      <c r="U209" s="28">
        <v>1061</v>
      </c>
      <c r="V209" s="28">
        <f t="shared" si="17"/>
        <v>1251.98</v>
      </c>
      <c r="W209" s="27" t="s">
        <v>289</v>
      </c>
      <c r="X209" s="27" t="s">
        <v>133</v>
      </c>
      <c r="Y209" s="27" t="s">
        <v>133</v>
      </c>
      <c r="Z209" s="27" t="s">
        <v>144</v>
      </c>
      <c r="AA209" s="29">
        <v>42340</v>
      </c>
      <c r="AB209" s="29">
        <v>42385</v>
      </c>
      <c r="AC209" s="30"/>
      <c r="AD209" s="30"/>
      <c r="AE209" s="26" t="s">
        <v>1658</v>
      </c>
      <c r="AF209" s="27" t="s">
        <v>399</v>
      </c>
      <c r="AG209" s="25">
        <v>796</v>
      </c>
      <c r="AH209" s="25" t="s">
        <v>147</v>
      </c>
      <c r="AI209" s="30">
        <v>160</v>
      </c>
      <c r="AJ209" s="30">
        <v>45378000</v>
      </c>
      <c r="AK209" s="25" t="s">
        <v>1649</v>
      </c>
      <c r="AL209" s="29">
        <v>42415</v>
      </c>
      <c r="AM209" s="29">
        <v>42370</v>
      </c>
      <c r="AN209" s="29">
        <v>42735</v>
      </c>
      <c r="AO209" s="30">
        <v>2016</v>
      </c>
      <c r="AP209" s="25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28"/>
      <c r="BB209" s="30"/>
      <c r="BC209" s="25" t="s">
        <v>4661</v>
      </c>
      <c r="BD209" s="25" t="s">
        <v>1650</v>
      </c>
      <c r="BE209" s="25" t="s">
        <v>344</v>
      </c>
      <c r="BF209" s="25">
        <v>4010412</v>
      </c>
    </row>
    <row r="210" spans="1:58" s="89" customFormat="1" ht="68.25" customHeight="1">
      <c r="A210" s="82">
        <v>3</v>
      </c>
      <c r="B210" s="82" t="s">
        <v>1659</v>
      </c>
      <c r="C210" s="82" t="s">
        <v>133</v>
      </c>
      <c r="D210" s="82" t="s">
        <v>1645</v>
      </c>
      <c r="E210" s="82" t="s">
        <v>4661</v>
      </c>
      <c r="F210" s="92" t="s">
        <v>344</v>
      </c>
      <c r="G210" s="91" t="s">
        <v>2782</v>
      </c>
      <c r="H210" s="82" t="s">
        <v>136</v>
      </c>
      <c r="I210" s="82">
        <v>628845</v>
      </c>
      <c r="J210" s="83" t="s">
        <v>1660</v>
      </c>
      <c r="K210" s="82" t="s">
        <v>1647</v>
      </c>
      <c r="L210" s="82" t="s">
        <v>635</v>
      </c>
      <c r="M210" s="84" t="s">
        <v>595</v>
      </c>
      <c r="N210" s="84" t="s">
        <v>1353</v>
      </c>
      <c r="O210" s="84" t="s">
        <v>99</v>
      </c>
      <c r="P210" s="82" t="s">
        <v>1648</v>
      </c>
      <c r="Q210" s="85">
        <v>4600</v>
      </c>
      <c r="R210" s="85">
        <f t="shared" si="16"/>
        <v>5428</v>
      </c>
      <c r="S210" s="85">
        <v>4600</v>
      </c>
      <c r="T210" s="86">
        <v>0.18</v>
      </c>
      <c r="U210" s="85">
        <v>4600</v>
      </c>
      <c r="V210" s="85">
        <f t="shared" si="17"/>
        <v>5428</v>
      </c>
      <c r="W210" s="84" t="s">
        <v>289</v>
      </c>
      <c r="X210" s="84" t="s">
        <v>133</v>
      </c>
      <c r="Y210" s="84" t="s">
        <v>133</v>
      </c>
      <c r="Z210" s="84" t="s">
        <v>144</v>
      </c>
      <c r="AA210" s="87">
        <f>AB210-45</f>
        <v>42340</v>
      </c>
      <c r="AB210" s="87">
        <f>AL210-30</f>
        <v>42385</v>
      </c>
      <c r="AC210" s="88"/>
      <c r="AD210" s="88"/>
      <c r="AE210" s="83" t="s">
        <v>1660</v>
      </c>
      <c r="AF210" s="84" t="s">
        <v>399</v>
      </c>
      <c r="AG210" s="82">
        <v>796</v>
      </c>
      <c r="AH210" s="82" t="s">
        <v>147</v>
      </c>
      <c r="AI210" s="88">
        <v>210</v>
      </c>
      <c r="AJ210" s="88">
        <v>45378000</v>
      </c>
      <c r="AK210" s="82" t="s">
        <v>1649</v>
      </c>
      <c r="AL210" s="87">
        <v>42415</v>
      </c>
      <c r="AM210" s="87">
        <v>42370</v>
      </c>
      <c r="AN210" s="87">
        <v>42735</v>
      </c>
      <c r="AO210" s="88">
        <v>2016</v>
      </c>
      <c r="AP210" s="82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5"/>
      <c r="BB210" s="88"/>
      <c r="BC210" s="82" t="s">
        <v>4661</v>
      </c>
      <c r="BD210" s="82" t="s">
        <v>1650</v>
      </c>
      <c r="BE210" s="82" t="s">
        <v>344</v>
      </c>
      <c r="BF210" s="82">
        <v>4010412</v>
      </c>
    </row>
    <row r="211" spans="1:58" s="70" customFormat="1" ht="68.25" customHeight="1">
      <c r="A211" s="25">
        <v>3</v>
      </c>
      <c r="B211" s="25" t="s">
        <v>2708</v>
      </c>
      <c r="C211" s="25" t="s">
        <v>2708</v>
      </c>
      <c r="D211" s="25" t="s">
        <v>2707</v>
      </c>
      <c r="E211" s="25" t="s">
        <v>4661</v>
      </c>
      <c r="F211" s="93" t="s">
        <v>344</v>
      </c>
      <c r="G211" s="91" t="s">
        <v>2782</v>
      </c>
      <c r="H211" s="25" t="s">
        <v>136</v>
      </c>
      <c r="I211" s="25" t="s">
        <v>2708</v>
      </c>
      <c r="J211" s="26" t="s">
        <v>1660</v>
      </c>
      <c r="K211" s="25" t="s">
        <v>1647</v>
      </c>
      <c r="L211" s="25" t="s">
        <v>635</v>
      </c>
      <c r="M211" s="27" t="s">
        <v>595</v>
      </c>
      <c r="N211" s="27" t="s">
        <v>1353</v>
      </c>
      <c r="O211" s="27" t="s">
        <v>99</v>
      </c>
      <c r="P211" s="25" t="s">
        <v>1648</v>
      </c>
      <c r="Q211" s="28">
        <v>560</v>
      </c>
      <c r="R211" s="28">
        <f t="shared" si="16"/>
        <v>660.8</v>
      </c>
      <c r="S211" s="28">
        <v>560</v>
      </c>
      <c r="T211" s="34">
        <v>0.18</v>
      </c>
      <c r="U211" s="28">
        <v>560</v>
      </c>
      <c r="V211" s="28">
        <f t="shared" si="17"/>
        <v>660.8</v>
      </c>
      <c r="W211" s="27" t="s">
        <v>289</v>
      </c>
      <c r="X211" s="27" t="s">
        <v>133</v>
      </c>
      <c r="Y211" s="27" t="s">
        <v>133</v>
      </c>
      <c r="Z211" s="27" t="s">
        <v>144</v>
      </c>
      <c r="AA211" s="29">
        <v>42340</v>
      </c>
      <c r="AB211" s="29">
        <v>42385</v>
      </c>
      <c r="AC211" s="30"/>
      <c r="AD211" s="30"/>
      <c r="AE211" s="26" t="s">
        <v>1660</v>
      </c>
      <c r="AF211" s="27" t="s">
        <v>399</v>
      </c>
      <c r="AG211" s="25">
        <v>796</v>
      </c>
      <c r="AH211" s="25" t="s">
        <v>147</v>
      </c>
      <c r="AI211" s="30">
        <v>160</v>
      </c>
      <c r="AJ211" s="30">
        <v>45378000</v>
      </c>
      <c r="AK211" s="25" t="s">
        <v>1649</v>
      </c>
      <c r="AL211" s="29">
        <v>42415</v>
      </c>
      <c r="AM211" s="29">
        <v>42370</v>
      </c>
      <c r="AN211" s="29">
        <v>42735</v>
      </c>
      <c r="AO211" s="30">
        <v>2016</v>
      </c>
      <c r="AP211" s="25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28"/>
      <c r="BB211" s="30"/>
      <c r="BC211" s="25" t="s">
        <v>4661</v>
      </c>
      <c r="BD211" s="25" t="s">
        <v>1650</v>
      </c>
      <c r="BE211" s="25" t="s">
        <v>344</v>
      </c>
      <c r="BF211" s="25">
        <v>4010412</v>
      </c>
    </row>
    <row r="212" spans="1:58" s="70" customFormat="1" ht="68.25" customHeight="1">
      <c r="A212" s="25">
        <v>3</v>
      </c>
      <c r="B212" s="25" t="s">
        <v>2708</v>
      </c>
      <c r="C212" s="25" t="s">
        <v>2708</v>
      </c>
      <c r="D212" s="25" t="s">
        <v>2703</v>
      </c>
      <c r="E212" s="25" t="s">
        <v>4661</v>
      </c>
      <c r="F212" s="93" t="s">
        <v>344</v>
      </c>
      <c r="G212" s="91" t="s">
        <v>2782</v>
      </c>
      <c r="H212" s="25" t="s">
        <v>136</v>
      </c>
      <c r="I212" s="25" t="s">
        <v>2708</v>
      </c>
      <c r="J212" s="26" t="s">
        <v>1660</v>
      </c>
      <c r="K212" s="25" t="s">
        <v>1647</v>
      </c>
      <c r="L212" s="25" t="s">
        <v>635</v>
      </c>
      <c r="M212" s="27" t="s">
        <v>595</v>
      </c>
      <c r="N212" s="27" t="s">
        <v>1353</v>
      </c>
      <c r="O212" s="27" t="s">
        <v>99</v>
      </c>
      <c r="P212" s="25" t="s">
        <v>1648</v>
      </c>
      <c r="Q212" s="28">
        <v>380</v>
      </c>
      <c r="R212" s="28">
        <f t="shared" si="16"/>
        <v>448.4</v>
      </c>
      <c r="S212" s="28">
        <v>380</v>
      </c>
      <c r="T212" s="34">
        <v>0.18</v>
      </c>
      <c r="U212" s="28">
        <v>380</v>
      </c>
      <c r="V212" s="28">
        <f t="shared" si="17"/>
        <v>448.4</v>
      </c>
      <c r="W212" s="27" t="s">
        <v>289</v>
      </c>
      <c r="X212" s="27" t="s">
        <v>133</v>
      </c>
      <c r="Y212" s="27" t="s">
        <v>133</v>
      </c>
      <c r="Z212" s="27" t="s">
        <v>144</v>
      </c>
      <c r="AA212" s="29">
        <v>42340</v>
      </c>
      <c r="AB212" s="29">
        <v>42385</v>
      </c>
      <c r="AC212" s="30"/>
      <c r="AD212" s="30"/>
      <c r="AE212" s="26" t="s">
        <v>1660</v>
      </c>
      <c r="AF212" s="27" t="s">
        <v>399</v>
      </c>
      <c r="AG212" s="25">
        <v>796</v>
      </c>
      <c r="AH212" s="25" t="s">
        <v>147</v>
      </c>
      <c r="AI212" s="30">
        <v>160</v>
      </c>
      <c r="AJ212" s="30">
        <v>45378000</v>
      </c>
      <c r="AK212" s="25" t="s">
        <v>1649</v>
      </c>
      <c r="AL212" s="29">
        <v>42415</v>
      </c>
      <c r="AM212" s="29">
        <v>42370</v>
      </c>
      <c r="AN212" s="29">
        <v>42735</v>
      </c>
      <c r="AO212" s="30">
        <v>2016</v>
      </c>
      <c r="AP212" s="25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28"/>
      <c r="BB212" s="30"/>
      <c r="BC212" s="25" t="s">
        <v>4661</v>
      </c>
      <c r="BD212" s="25" t="s">
        <v>1650</v>
      </c>
      <c r="BE212" s="25" t="s">
        <v>344</v>
      </c>
      <c r="BF212" s="25">
        <v>4010412</v>
      </c>
    </row>
    <row r="213" spans="1:58" s="70" customFormat="1" ht="68.25" customHeight="1">
      <c r="A213" s="25">
        <v>3</v>
      </c>
      <c r="B213" s="25" t="s">
        <v>2708</v>
      </c>
      <c r="C213" s="25" t="s">
        <v>2708</v>
      </c>
      <c r="D213" s="25" t="s">
        <v>2704</v>
      </c>
      <c r="E213" s="25" t="s">
        <v>4661</v>
      </c>
      <c r="F213" s="93" t="s">
        <v>344</v>
      </c>
      <c r="G213" s="91" t="s">
        <v>2782</v>
      </c>
      <c r="H213" s="25" t="s">
        <v>136</v>
      </c>
      <c r="I213" s="25" t="s">
        <v>2708</v>
      </c>
      <c r="J213" s="26" t="s">
        <v>1660</v>
      </c>
      <c r="K213" s="25" t="s">
        <v>1647</v>
      </c>
      <c r="L213" s="25" t="s">
        <v>635</v>
      </c>
      <c r="M213" s="27" t="s">
        <v>595</v>
      </c>
      <c r="N213" s="27" t="s">
        <v>1353</v>
      </c>
      <c r="O213" s="27" t="s">
        <v>99</v>
      </c>
      <c r="P213" s="25" t="s">
        <v>1648</v>
      </c>
      <c r="Q213" s="28">
        <v>1460</v>
      </c>
      <c r="R213" s="28">
        <f t="shared" si="16"/>
        <v>1722.8</v>
      </c>
      <c r="S213" s="28">
        <v>1460</v>
      </c>
      <c r="T213" s="34">
        <v>0.18</v>
      </c>
      <c r="U213" s="28">
        <v>1460</v>
      </c>
      <c r="V213" s="28">
        <f t="shared" si="17"/>
        <v>1722.8</v>
      </c>
      <c r="W213" s="27" t="s">
        <v>289</v>
      </c>
      <c r="X213" s="27" t="s">
        <v>133</v>
      </c>
      <c r="Y213" s="27" t="s">
        <v>133</v>
      </c>
      <c r="Z213" s="27" t="s">
        <v>144</v>
      </c>
      <c r="AA213" s="29">
        <v>42340</v>
      </c>
      <c r="AB213" s="29">
        <v>42385</v>
      </c>
      <c r="AC213" s="30"/>
      <c r="AD213" s="30"/>
      <c r="AE213" s="26" t="s">
        <v>1660</v>
      </c>
      <c r="AF213" s="27" t="s">
        <v>399</v>
      </c>
      <c r="AG213" s="25">
        <v>796</v>
      </c>
      <c r="AH213" s="25" t="s">
        <v>147</v>
      </c>
      <c r="AI213" s="30">
        <v>160</v>
      </c>
      <c r="AJ213" s="30">
        <v>45378000</v>
      </c>
      <c r="AK213" s="25" t="s">
        <v>1649</v>
      </c>
      <c r="AL213" s="29">
        <v>42415</v>
      </c>
      <c r="AM213" s="29">
        <v>42370</v>
      </c>
      <c r="AN213" s="29">
        <v>42735</v>
      </c>
      <c r="AO213" s="30">
        <v>2016</v>
      </c>
      <c r="AP213" s="25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28"/>
      <c r="BB213" s="30"/>
      <c r="BC213" s="25" t="s">
        <v>4661</v>
      </c>
      <c r="BD213" s="25" t="s">
        <v>1650</v>
      </c>
      <c r="BE213" s="25" t="s">
        <v>344</v>
      </c>
      <c r="BF213" s="25">
        <v>4010412</v>
      </c>
    </row>
    <row r="214" spans="1:58" s="70" customFormat="1" ht="68.25" customHeight="1">
      <c r="A214" s="25">
        <v>3</v>
      </c>
      <c r="B214" s="25" t="s">
        <v>2708</v>
      </c>
      <c r="C214" s="25" t="s">
        <v>2708</v>
      </c>
      <c r="D214" s="25" t="s">
        <v>2705</v>
      </c>
      <c r="E214" s="25" t="s">
        <v>4661</v>
      </c>
      <c r="F214" s="93" t="s">
        <v>344</v>
      </c>
      <c r="G214" s="91" t="s">
        <v>2782</v>
      </c>
      <c r="H214" s="25" t="s">
        <v>136</v>
      </c>
      <c r="I214" s="25" t="s">
        <v>2708</v>
      </c>
      <c r="J214" s="26" t="s">
        <v>1660</v>
      </c>
      <c r="K214" s="25" t="s">
        <v>1647</v>
      </c>
      <c r="L214" s="25" t="s">
        <v>635</v>
      </c>
      <c r="M214" s="27" t="s">
        <v>595</v>
      </c>
      <c r="N214" s="27" t="s">
        <v>1353</v>
      </c>
      <c r="O214" s="27" t="s">
        <v>99</v>
      </c>
      <c r="P214" s="25" t="s">
        <v>1648</v>
      </c>
      <c r="Q214" s="28">
        <v>860</v>
      </c>
      <c r="R214" s="28">
        <f t="shared" si="16"/>
        <v>1014.8</v>
      </c>
      <c r="S214" s="28">
        <v>860</v>
      </c>
      <c r="T214" s="34">
        <v>0.18</v>
      </c>
      <c r="U214" s="28">
        <v>860</v>
      </c>
      <c r="V214" s="28">
        <f t="shared" si="17"/>
        <v>1014.8</v>
      </c>
      <c r="W214" s="27" t="s">
        <v>289</v>
      </c>
      <c r="X214" s="27" t="s">
        <v>133</v>
      </c>
      <c r="Y214" s="27" t="s">
        <v>133</v>
      </c>
      <c r="Z214" s="27" t="s">
        <v>144</v>
      </c>
      <c r="AA214" s="29">
        <v>42340</v>
      </c>
      <c r="AB214" s="29">
        <v>42385</v>
      </c>
      <c r="AC214" s="30"/>
      <c r="AD214" s="30"/>
      <c r="AE214" s="26" t="s">
        <v>1660</v>
      </c>
      <c r="AF214" s="27" t="s">
        <v>399</v>
      </c>
      <c r="AG214" s="25">
        <v>796</v>
      </c>
      <c r="AH214" s="25" t="s">
        <v>147</v>
      </c>
      <c r="AI214" s="30">
        <v>160</v>
      </c>
      <c r="AJ214" s="30">
        <v>45378000</v>
      </c>
      <c r="AK214" s="25" t="s">
        <v>1649</v>
      </c>
      <c r="AL214" s="29">
        <v>42415</v>
      </c>
      <c r="AM214" s="29">
        <v>42370</v>
      </c>
      <c r="AN214" s="29">
        <v>42735</v>
      </c>
      <c r="AO214" s="30">
        <v>2016</v>
      </c>
      <c r="AP214" s="25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28"/>
      <c r="BB214" s="30"/>
      <c r="BC214" s="25" t="s">
        <v>4661</v>
      </c>
      <c r="BD214" s="25" t="s">
        <v>1650</v>
      </c>
      <c r="BE214" s="25" t="s">
        <v>344</v>
      </c>
      <c r="BF214" s="25">
        <v>4010412</v>
      </c>
    </row>
    <row r="215" spans="1:58" s="70" customFormat="1" ht="68.25" customHeight="1">
      <c r="A215" s="25">
        <v>3</v>
      </c>
      <c r="B215" s="25" t="s">
        <v>2708</v>
      </c>
      <c r="C215" s="25" t="s">
        <v>2708</v>
      </c>
      <c r="D215" s="25" t="s">
        <v>2706</v>
      </c>
      <c r="E215" s="25" t="s">
        <v>4661</v>
      </c>
      <c r="F215" s="93" t="s">
        <v>344</v>
      </c>
      <c r="G215" s="91" t="s">
        <v>2782</v>
      </c>
      <c r="H215" s="25" t="s">
        <v>136</v>
      </c>
      <c r="I215" s="25" t="s">
        <v>2708</v>
      </c>
      <c r="J215" s="26" t="s">
        <v>1660</v>
      </c>
      <c r="K215" s="25" t="s">
        <v>1647</v>
      </c>
      <c r="L215" s="25" t="s">
        <v>635</v>
      </c>
      <c r="M215" s="27" t="s">
        <v>595</v>
      </c>
      <c r="N215" s="27" t="s">
        <v>1353</v>
      </c>
      <c r="O215" s="27" t="s">
        <v>99</v>
      </c>
      <c r="P215" s="25" t="s">
        <v>1648</v>
      </c>
      <c r="Q215" s="28">
        <v>1340</v>
      </c>
      <c r="R215" s="28">
        <f t="shared" si="16"/>
        <v>1581.1999999999998</v>
      </c>
      <c r="S215" s="28">
        <v>1340</v>
      </c>
      <c r="T215" s="34">
        <v>0.18</v>
      </c>
      <c r="U215" s="28">
        <v>1340</v>
      </c>
      <c r="V215" s="28">
        <f t="shared" si="17"/>
        <v>1581.1999999999998</v>
      </c>
      <c r="W215" s="27" t="s">
        <v>289</v>
      </c>
      <c r="X215" s="27" t="s">
        <v>133</v>
      </c>
      <c r="Y215" s="27" t="s">
        <v>133</v>
      </c>
      <c r="Z215" s="27" t="s">
        <v>144</v>
      </c>
      <c r="AA215" s="29">
        <v>42340</v>
      </c>
      <c r="AB215" s="29">
        <v>42385</v>
      </c>
      <c r="AC215" s="30"/>
      <c r="AD215" s="30"/>
      <c r="AE215" s="26" t="s">
        <v>1660</v>
      </c>
      <c r="AF215" s="27" t="s">
        <v>399</v>
      </c>
      <c r="AG215" s="25">
        <v>796</v>
      </c>
      <c r="AH215" s="25" t="s">
        <v>147</v>
      </c>
      <c r="AI215" s="30">
        <v>160</v>
      </c>
      <c r="AJ215" s="30">
        <v>45378000</v>
      </c>
      <c r="AK215" s="25" t="s">
        <v>1649</v>
      </c>
      <c r="AL215" s="29">
        <v>42415</v>
      </c>
      <c r="AM215" s="29">
        <v>42370</v>
      </c>
      <c r="AN215" s="29">
        <v>42735</v>
      </c>
      <c r="AO215" s="30">
        <v>2016</v>
      </c>
      <c r="AP215" s="25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28"/>
      <c r="BB215" s="30"/>
      <c r="BC215" s="25" t="s">
        <v>4661</v>
      </c>
      <c r="BD215" s="25" t="s">
        <v>1650</v>
      </c>
      <c r="BE215" s="25" t="s">
        <v>344</v>
      </c>
      <c r="BF215" s="25">
        <v>4010412</v>
      </c>
    </row>
    <row r="216" spans="1:58" s="89" customFormat="1" ht="68.25" customHeight="1">
      <c r="A216" s="82">
        <v>3</v>
      </c>
      <c r="B216" s="82" t="s">
        <v>2222</v>
      </c>
      <c r="C216" s="82" t="s">
        <v>133</v>
      </c>
      <c r="D216" s="82" t="s">
        <v>1662</v>
      </c>
      <c r="E216" s="82" t="s">
        <v>4661</v>
      </c>
      <c r="F216" s="92" t="s">
        <v>1141</v>
      </c>
      <c r="G216" s="91" t="s">
        <v>2776</v>
      </c>
      <c r="H216" s="82" t="s">
        <v>136</v>
      </c>
      <c r="I216" s="82">
        <v>628940</v>
      </c>
      <c r="J216" s="83" t="s">
        <v>2223</v>
      </c>
      <c r="K216" s="82" t="s">
        <v>2224</v>
      </c>
      <c r="L216" s="82" t="s">
        <v>1766</v>
      </c>
      <c r="M216" s="84" t="s">
        <v>595</v>
      </c>
      <c r="N216" s="84" t="s">
        <v>1767</v>
      </c>
      <c r="O216" s="84" t="s">
        <v>1999</v>
      </c>
      <c r="P216" s="82" t="s">
        <v>142</v>
      </c>
      <c r="Q216" s="85">
        <v>4792.47</v>
      </c>
      <c r="R216" s="85">
        <f t="shared" si="16"/>
        <v>5655.1145999999999</v>
      </c>
      <c r="S216" s="85" t="s">
        <v>1999</v>
      </c>
      <c r="T216" s="86">
        <v>0.18</v>
      </c>
      <c r="U216" s="85">
        <v>4792.47</v>
      </c>
      <c r="V216" s="85">
        <f t="shared" si="17"/>
        <v>5655.1145999999999</v>
      </c>
      <c r="W216" s="84" t="s">
        <v>289</v>
      </c>
      <c r="X216" s="84" t="s">
        <v>133</v>
      </c>
      <c r="Y216" s="84" t="s">
        <v>133</v>
      </c>
      <c r="Z216" s="84" t="s">
        <v>144</v>
      </c>
      <c r="AA216" s="87">
        <v>42309</v>
      </c>
      <c r="AB216" s="87">
        <v>42353</v>
      </c>
      <c r="AC216" s="88"/>
      <c r="AD216" s="88"/>
      <c r="AE216" s="83" t="s">
        <v>2225</v>
      </c>
      <c r="AF216" s="84" t="s">
        <v>399</v>
      </c>
      <c r="AG216" s="82">
        <v>796</v>
      </c>
      <c r="AH216" s="82" t="s">
        <v>844</v>
      </c>
      <c r="AI216" s="88">
        <v>38</v>
      </c>
      <c r="AJ216" s="88" t="s">
        <v>1665</v>
      </c>
      <c r="AK216" s="82" t="s">
        <v>238</v>
      </c>
      <c r="AL216" s="87">
        <v>42370</v>
      </c>
      <c r="AM216" s="87">
        <v>42370</v>
      </c>
      <c r="AN216" s="87">
        <v>42735</v>
      </c>
      <c r="AO216" s="88">
        <v>2016</v>
      </c>
      <c r="AP216" s="82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5"/>
      <c r="BB216" s="88"/>
      <c r="BC216" s="82" t="s">
        <v>4672</v>
      </c>
      <c r="BD216" s="82" t="s">
        <v>1666</v>
      </c>
      <c r="BE216" s="82" t="s">
        <v>1141</v>
      </c>
      <c r="BF216" s="82">
        <v>7244000</v>
      </c>
    </row>
    <row r="217" spans="1:58" s="70" customFormat="1" ht="68.25" customHeight="1">
      <c r="A217" s="25">
        <v>3</v>
      </c>
      <c r="B217" s="25" t="s">
        <v>2383</v>
      </c>
      <c r="C217" s="25" t="s">
        <v>2652</v>
      </c>
      <c r="D217" s="25" t="s">
        <v>2641</v>
      </c>
      <c r="E217" s="25" t="s">
        <v>4661</v>
      </c>
      <c r="F217" s="93" t="s">
        <v>1141</v>
      </c>
      <c r="G217" s="91" t="s">
        <v>2776</v>
      </c>
      <c r="H217" s="25" t="s">
        <v>136</v>
      </c>
      <c r="I217" s="25" t="s">
        <v>2642</v>
      </c>
      <c r="J217" s="26" t="s">
        <v>2643</v>
      </c>
      <c r="K217" s="25" t="s">
        <v>2224</v>
      </c>
      <c r="L217" s="25" t="s">
        <v>1766</v>
      </c>
      <c r="M217" s="27" t="s">
        <v>595</v>
      </c>
      <c r="N217" s="27" t="s">
        <v>1767</v>
      </c>
      <c r="O217" s="27" t="s">
        <v>114</v>
      </c>
      <c r="P217" s="25" t="s">
        <v>142</v>
      </c>
      <c r="Q217" s="28">
        <v>410.2</v>
      </c>
      <c r="R217" s="28">
        <f t="shared" si="16"/>
        <v>484.03599999999994</v>
      </c>
      <c r="S217" s="28">
        <v>410.2</v>
      </c>
      <c r="T217" s="34">
        <v>0.18</v>
      </c>
      <c r="U217" s="28">
        <v>410.2</v>
      </c>
      <c r="V217" s="28">
        <f t="shared" si="17"/>
        <v>484.03599999999994</v>
      </c>
      <c r="W217" s="27" t="s">
        <v>289</v>
      </c>
      <c r="X217" s="27" t="s">
        <v>133</v>
      </c>
      <c r="Y217" s="27" t="s">
        <v>133</v>
      </c>
      <c r="Z217" s="27" t="s">
        <v>144</v>
      </c>
      <c r="AA217" s="29">
        <v>42309</v>
      </c>
      <c r="AB217" s="29">
        <v>42353</v>
      </c>
      <c r="AC217" s="30"/>
      <c r="AD217" s="30"/>
      <c r="AE217" s="26" t="s">
        <v>2644</v>
      </c>
      <c r="AF217" s="27" t="s">
        <v>399</v>
      </c>
      <c r="AG217" s="25">
        <v>796</v>
      </c>
      <c r="AH217" s="25" t="s">
        <v>844</v>
      </c>
      <c r="AI217" s="30">
        <v>6</v>
      </c>
      <c r="AJ217" s="30">
        <v>46000000</v>
      </c>
      <c r="AK217" s="25" t="s">
        <v>159</v>
      </c>
      <c r="AL217" s="29">
        <v>42370</v>
      </c>
      <c r="AM217" s="29">
        <v>42370</v>
      </c>
      <c r="AN217" s="29">
        <v>42735</v>
      </c>
      <c r="AO217" s="30">
        <v>2016</v>
      </c>
      <c r="AP217" s="25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28"/>
      <c r="BB217" s="30"/>
      <c r="BC217" s="25" t="s">
        <v>4661</v>
      </c>
      <c r="BD217" s="25" t="s">
        <v>1666</v>
      </c>
      <c r="BE217" s="25" t="s">
        <v>1141</v>
      </c>
      <c r="BF217" s="25">
        <v>7244000</v>
      </c>
    </row>
    <row r="218" spans="1:58" s="70" customFormat="1" ht="68.25" customHeight="1">
      <c r="A218" s="25">
        <v>3</v>
      </c>
      <c r="B218" s="25" t="s">
        <v>670</v>
      </c>
      <c r="C218" s="25" t="s">
        <v>2652</v>
      </c>
      <c r="D218" s="25" t="s">
        <v>615</v>
      </c>
      <c r="E218" s="25" t="s">
        <v>4661</v>
      </c>
      <c r="F218" s="93" t="s">
        <v>1141</v>
      </c>
      <c r="G218" s="91" t="s">
        <v>2776</v>
      </c>
      <c r="H218" s="25" t="s">
        <v>136</v>
      </c>
      <c r="I218" s="25" t="s">
        <v>2642</v>
      </c>
      <c r="J218" s="26" t="s">
        <v>2645</v>
      </c>
      <c r="K218" s="25" t="s">
        <v>2224</v>
      </c>
      <c r="L218" s="25" t="s">
        <v>1766</v>
      </c>
      <c r="M218" s="27" t="s">
        <v>595</v>
      </c>
      <c r="N218" s="27" t="s">
        <v>1767</v>
      </c>
      <c r="O218" s="27" t="s">
        <v>114</v>
      </c>
      <c r="P218" s="25" t="s">
        <v>142</v>
      </c>
      <c r="Q218" s="28">
        <v>525</v>
      </c>
      <c r="R218" s="28">
        <f t="shared" si="16"/>
        <v>619.5</v>
      </c>
      <c r="S218" s="28">
        <v>525</v>
      </c>
      <c r="T218" s="34">
        <v>0.18</v>
      </c>
      <c r="U218" s="28">
        <v>525</v>
      </c>
      <c r="V218" s="28">
        <f t="shared" si="17"/>
        <v>619.5</v>
      </c>
      <c r="W218" s="27" t="s">
        <v>289</v>
      </c>
      <c r="X218" s="27" t="s">
        <v>133</v>
      </c>
      <c r="Y218" s="27" t="s">
        <v>133</v>
      </c>
      <c r="Z218" s="27" t="s">
        <v>144</v>
      </c>
      <c r="AA218" s="29">
        <v>42309</v>
      </c>
      <c r="AB218" s="29">
        <v>42353</v>
      </c>
      <c r="AC218" s="30"/>
      <c r="AD218" s="30"/>
      <c r="AE218" s="26" t="s">
        <v>2644</v>
      </c>
      <c r="AF218" s="27" t="s">
        <v>399</v>
      </c>
      <c r="AG218" s="25">
        <v>796</v>
      </c>
      <c r="AH218" s="25" t="s">
        <v>844</v>
      </c>
      <c r="AI218" s="30">
        <v>1</v>
      </c>
      <c r="AJ218" s="30">
        <v>46000000</v>
      </c>
      <c r="AK218" s="25" t="s">
        <v>159</v>
      </c>
      <c r="AL218" s="29">
        <v>42370</v>
      </c>
      <c r="AM218" s="29">
        <v>42370</v>
      </c>
      <c r="AN218" s="29">
        <v>42735</v>
      </c>
      <c r="AO218" s="30">
        <v>2016</v>
      </c>
      <c r="AP218" s="25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28"/>
      <c r="BB218" s="30"/>
      <c r="BC218" s="25" t="s">
        <v>4661</v>
      </c>
      <c r="BD218" s="25" t="s">
        <v>1666</v>
      </c>
      <c r="BE218" s="25" t="s">
        <v>1141</v>
      </c>
      <c r="BF218" s="25">
        <v>7244000</v>
      </c>
    </row>
    <row r="219" spans="1:58" s="70" customFormat="1" ht="68.25" customHeight="1">
      <c r="A219" s="25">
        <v>3</v>
      </c>
      <c r="B219" s="25" t="s">
        <v>2646</v>
      </c>
      <c r="C219" s="25" t="s">
        <v>2652</v>
      </c>
      <c r="D219" s="25" t="s">
        <v>1684</v>
      </c>
      <c r="E219" s="25" t="s">
        <v>4661</v>
      </c>
      <c r="F219" s="93" t="s">
        <v>1141</v>
      </c>
      <c r="G219" s="91" t="s">
        <v>2776</v>
      </c>
      <c r="H219" s="25" t="s">
        <v>136</v>
      </c>
      <c r="I219" s="25" t="s">
        <v>2642</v>
      </c>
      <c r="J219" s="26" t="s">
        <v>2647</v>
      </c>
      <c r="K219" s="25" t="s">
        <v>2224</v>
      </c>
      <c r="L219" s="25" t="s">
        <v>1766</v>
      </c>
      <c r="M219" s="27" t="s">
        <v>595</v>
      </c>
      <c r="N219" s="27" t="s">
        <v>1767</v>
      </c>
      <c r="O219" s="27" t="s">
        <v>114</v>
      </c>
      <c r="P219" s="25" t="s">
        <v>142</v>
      </c>
      <c r="Q219" s="28">
        <v>392.27</v>
      </c>
      <c r="R219" s="28">
        <f t="shared" si="16"/>
        <v>462.87859999999995</v>
      </c>
      <c r="S219" s="28">
        <v>392.27</v>
      </c>
      <c r="T219" s="34">
        <v>0.18</v>
      </c>
      <c r="U219" s="28">
        <v>392.27</v>
      </c>
      <c r="V219" s="28">
        <f t="shared" si="17"/>
        <v>462.87859999999995</v>
      </c>
      <c r="W219" s="27" t="s">
        <v>289</v>
      </c>
      <c r="X219" s="27" t="s">
        <v>133</v>
      </c>
      <c r="Y219" s="27" t="s">
        <v>133</v>
      </c>
      <c r="Z219" s="27" t="s">
        <v>144</v>
      </c>
      <c r="AA219" s="29">
        <v>42309</v>
      </c>
      <c r="AB219" s="29">
        <v>42353</v>
      </c>
      <c r="AC219" s="30"/>
      <c r="AD219" s="30"/>
      <c r="AE219" s="26" t="s">
        <v>2644</v>
      </c>
      <c r="AF219" s="27" t="s">
        <v>399</v>
      </c>
      <c r="AG219" s="25">
        <v>796</v>
      </c>
      <c r="AH219" s="25" t="s">
        <v>844</v>
      </c>
      <c r="AI219" s="30">
        <v>3</v>
      </c>
      <c r="AJ219" s="30">
        <v>46000000</v>
      </c>
      <c r="AK219" s="25" t="s">
        <v>159</v>
      </c>
      <c r="AL219" s="29">
        <v>42370</v>
      </c>
      <c r="AM219" s="29">
        <v>42370</v>
      </c>
      <c r="AN219" s="29">
        <v>42735</v>
      </c>
      <c r="AO219" s="30">
        <v>2016</v>
      </c>
      <c r="AP219" s="25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28"/>
      <c r="BB219" s="30"/>
      <c r="BC219" s="25" t="s">
        <v>4661</v>
      </c>
      <c r="BD219" s="25" t="s">
        <v>1666</v>
      </c>
      <c r="BE219" s="25" t="s">
        <v>1141</v>
      </c>
      <c r="BF219" s="25">
        <v>7244000</v>
      </c>
    </row>
    <row r="220" spans="1:58" s="70" customFormat="1" ht="68.25" customHeight="1">
      <c r="A220" s="25">
        <v>3</v>
      </c>
      <c r="B220" s="25" t="s">
        <v>2648</v>
      </c>
      <c r="C220" s="25" t="s">
        <v>2652</v>
      </c>
      <c r="D220" s="25" t="s">
        <v>1672</v>
      </c>
      <c r="E220" s="25" t="s">
        <v>4661</v>
      </c>
      <c r="F220" s="93" t="s">
        <v>1141</v>
      </c>
      <c r="G220" s="91" t="s">
        <v>2776</v>
      </c>
      <c r="H220" s="25" t="s">
        <v>136</v>
      </c>
      <c r="I220" s="25" t="s">
        <v>2642</v>
      </c>
      <c r="J220" s="26" t="s">
        <v>2649</v>
      </c>
      <c r="K220" s="25" t="s">
        <v>2224</v>
      </c>
      <c r="L220" s="25" t="s">
        <v>1766</v>
      </c>
      <c r="M220" s="27" t="s">
        <v>595</v>
      </c>
      <c r="N220" s="27" t="s">
        <v>1767</v>
      </c>
      <c r="O220" s="27" t="s">
        <v>114</v>
      </c>
      <c r="P220" s="25" t="s">
        <v>142</v>
      </c>
      <c r="Q220" s="28">
        <v>465</v>
      </c>
      <c r="R220" s="28">
        <f t="shared" si="16"/>
        <v>548.69999999999993</v>
      </c>
      <c r="S220" s="28">
        <v>465</v>
      </c>
      <c r="T220" s="34">
        <v>0.18</v>
      </c>
      <c r="U220" s="28">
        <v>465</v>
      </c>
      <c r="V220" s="28">
        <f t="shared" si="17"/>
        <v>548.69999999999993</v>
      </c>
      <c r="W220" s="27" t="s">
        <v>289</v>
      </c>
      <c r="X220" s="27" t="s">
        <v>133</v>
      </c>
      <c r="Y220" s="27" t="s">
        <v>133</v>
      </c>
      <c r="Z220" s="27" t="s">
        <v>144</v>
      </c>
      <c r="AA220" s="29">
        <v>42309</v>
      </c>
      <c r="AB220" s="29">
        <v>42353</v>
      </c>
      <c r="AC220" s="30"/>
      <c r="AD220" s="30"/>
      <c r="AE220" s="26" t="s">
        <v>2644</v>
      </c>
      <c r="AF220" s="27" t="s">
        <v>399</v>
      </c>
      <c r="AG220" s="25">
        <v>796</v>
      </c>
      <c r="AH220" s="25" t="s">
        <v>844</v>
      </c>
      <c r="AI220" s="30">
        <v>9</v>
      </c>
      <c r="AJ220" s="30">
        <v>46000000</v>
      </c>
      <c r="AK220" s="25" t="s">
        <v>1674</v>
      </c>
      <c r="AL220" s="29">
        <v>42370</v>
      </c>
      <c r="AM220" s="29">
        <v>42370</v>
      </c>
      <c r="AN220" s="29">
        <v>42735</v>
      </c>
      <c r="AO220" s="30">
        <v>2016</v>
      </c>
      <c r="AP220" s="25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28"/>
      <c r="BB220" s="30"/>
      <c r="BC220" s="25" t="s">
        <v>4661</v>
      </c>
      <c r="BD220" s="25" t="s">
        <v>1666</v>
      </c>
      <c r="BE220" s="25" t="s">
        <v>1141</v>
      </c>
      <c r="BF220" s="25">
        <v>7244000</v>
      </c>
    </row>
    <row r="221" spans="1:58" s="70" customFormat="1" ht="68.25" customHeight="1">
      <c r="A221" s="25">
        <v>3</v>
      </c>
      <c r="B221" s="25" t="s">
        <v>2058</v>
      </c>
      <c r="C221" s="25" t="s">
        <v>2652</v>
      </c>
      <c r="D221" s="25" t="s">
        <v>2650</v>
      </c>
      <c r="E221" s="25" t="s">
        <v>4661</v>
      </c>
      <c r="F221" s="93" t="s">
        <v>1141</v>
      </c>
      <c r="G221" s="91" t="s">
        <v>2776</v>
      </c>
      <c r="H221" s="25" t="s">
        <v>136</v>
      </c>
      <c r="I221" s="25" t="s">
        <v>2642</v>
      </c>
      <c r="J221" s="26" t="s">
        <v>2651</v>
      </c>
      <c r="K221" s="25" t="s">
        <v>2224</v>
      </c>
      <c r="L221" s="25" t="s">
        <v>1766</v>
      </c>
      <c r="M221" s="27" t="s">
        <v>595</v>
      </c>
      <c r="N221" s="27" t="s">
        <v>1767</v>
      </c>
      <c r="O221" s="27" t="s">
        <v>114</v>
      </c>
      <c r="P221" s="25" t="s">
        <v>142</v>
      </c>
      <c r="Q221" s="28">
        <v>3000</v>
      </c>
      <c r="R221" s="28">
        <f t="shared" si="16"/>
        <v>3540</v>
      </c>
      <c r="S221" s="28">
        <v>3000</v>
      </c>
      <c r="T221" s="34">
        <v>0.18</v>
      </c>
      <c r="U221" s="28">
        <v>3000</v>
      </c>
      <c r="V221" s="28">
        <f t="shared" si="17"/>
        <v>3540</v>
      </c>
      <c r="W221" s="27" t="s">
        <v>289</v>
      </c>
      <c r="X221" s="27" t="s">
        <v>133</v>
      </c>
      <c r="Y221" s="27" t="s">
        <v>133</v>
      </c>
      <c r="Z221" s="27" t="s">
        <v>144</v>
      </c>
      <c r="AA221" s="29">
        <v>42309</v>
      </c>
      <c r="AB221" s="29">
        <v>42353</v>
      </c>
      <c r="AC221" s="30"/>
      <c r="AD221" s="30"/>
      <c r="AE221" s="26" t="s">
        <v>2644</v>
      </c>
      <c r="AF221" s="27" t="s">
        <v>399</v>
      </c>
      <c r="AG221" s="25">
        <v>796</v>
      </c>
      <c r="AH221" s="25" t="s">
        <v>844</v>
      </c>
      <c r="AI221" s="30">
        <v>25</v>
      </c>
      <c r="AJ221" s="30">
        <v>45000000</v>
      </c>
      <c r="AK221" s="25" t="s">
        <v>148</v>
      </c>
      <c r="AL221" s="29">
        <v>42370</v>
      </c>
      <c r="AM221" s="29">
        <v>42370</v>
      </c>
      <c r="AN221" s="29">
        <v>42735</v>
      </c>
      <c r="AO221" s="30">
        <v>2016</v>
      </c>
      <c r="AP221" s="25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28"/>
      <c r="BB221" s="30"/>
      <c r="BC221" s="25" t="s">
        <v>4661</v>
      </c>
      <c r="BD221" s="25" t="s">
        <v>1666</v>
      </c>
      <c r="BE221" s="25" t="s">
        <v>1141</v>
      </c>
      <c r="BF221" s="25">
        <v>7244000</v>
      </c>
    </row>
    <row r="222" spans="1:58" s="89" customFormat="1" ht="68.25" customHeight="1">
      <c r="A222" s="82">
        <v>3</v>
      </c>
      <c r="B222" s="82" t="s">
        <v>2226</v>
      </c>
      <c r="C222" s="82" t="s">
        <v>133</v>
      </c>
      <c r="D222" s="82" t="s">
        <v>1662</v>
      </c>
      <c r="E222" s="82" t="s">
        <v>4661</v>
      </c>
      <c r="F222" s="92" t="s">
        <v>1141</v>
      </c>
      <c r="G222" s="91" t="s">
        <v>2776</v>
      </c>
      <c r="H222" s="82" t="s">
        <v>136</v>
      </c>
      <c r="I222" s="82">
        <v>628942</v>
      </c>
      <c r="J222" s="83" t="s">
        <v>2227</v>
      </c>
      <c r="K222" s="82" t="s">
        <v>2224</v>
      </c>
      <c r="L222" s="82" t="s">
        <v>1766</v>
      </c>
      <c r="M222" s="84" t="s">
        <v>595</v>
      </c>
      <c r="N222" s="84" t="s">
        <v>2228</v>
      </c>
      <c r="O222" s="84" t="s">
        <v>1999</v>
      </c>
      <c r="P222" s="82" t="s">
        <v>142</v>
      </c>
      <c r="Q222" s="85">
        <v>4171.63</v>
      </c>
      <c r="R222" s="85">
        <f t="shared" si="16"/>
        <v>4922.5234</v>
      </c>
      <c r="S222" s="85" t="s">
        <v>1999</v>
      </c>
      <c r="T222" s="86">
        <v>0.18</v>
      </c>
      <c r="U222" s="85">
        <v>4171.63</v>
      </c>
      <c r="V222" s="85">
        <f t="shared" si="17"/>
        <v>4922.5234</v>
      </c>
      <c r="W222" s="84" t="s">
        <v>289</v>
      </c>
      <c r="X222" s="84" t="s">
        <v>133</v>
      </c>
      <c r="Y222" s="84" t="s">
        <v>133</v>
      </c>
      <c r="Z222" s="84" t="s">
        <v>144</v>
      </c>
      <c r="AA222" s="87">
        <v>42309</v>
      </c>
      <c r="AB222" s="87">
        <v>42353</v>
      </c>
      <c r="AC222" s="88"/>
      <c r="AD222" s="88"/>
      <c r="AE222" s="83" t="s">
        <v>2225</v>
      </c>
      <c r="AF222" s="84" t="s">
        <v>399</v>
      </c>
      <c r="AG222" s="82">
        <v>796</v>
      </c>
      <c r="AH222" s="82" t="s">
        <v>844</v>
      </c>
      <c r="AI222" s="88">
        <v>12</v>
      </c>
      <c r="AJ222" s="88" t="s">
        <v>1665</v>
      </c>
      <c r="AK222" s="82" t="s">
        <v>238</v>
      </c>
      <c r="AL222" s="87">
        <v>42370</v>
      </c>
      <c r="AM222" s="87">
        <v>42370</v>
      </c>
      <c r="AN222" s="87">
        <v>42735</v>
      </c>
      <c r="AO222" s="88">
        <v>2016</v>
      </c>
      <c r="AP222" s="82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5"/>
      <c r="BB222" s="88"/>
      <c r="BC222" s="82" t="s">
        <v>4673</v>
      </c>
      <c r="BD222" s="82" t="s">
        <v>1666</v>
      </c>
      <c r="BE222" s="82" t="s">
        <v>1141</v>
      </c>
      <c r="BF222" s="82">
        <v>7244000</v>
      </c>
    </row>
    <row r="223" spans="1:58" s="70" customFormat="1" ht="68.25" customHeight="1">
      <c r="A223" s="25">
        <v>3</v>
      </c>
      <c r="B223" s="25" t="s">
        <v>2377</v>
      </c>
      <c r="C223" s="25" t="s">
        <v>2475</v>
      </c>
      <c r="D223" s="25" t="s">
        <v>2641</v>
      </c>
      <c r="E223" s="25" t="s">
        <v>4661</v>
      </c>
      <c r="F223" s="93" t="s">
        <v>1141</v>
      </c>
      <c r="G223" s="91" t="s">
        <v>2776</v>
      </c>
      <c r="H223" s="25" t="s">
        <v>136</v>
      </c>
      <c r="I223" s="25" t="s">
        <v>2475</v>
      </c>
      <c r="J223" s="26" t="s">
        <v>2653</v>
      </c>
      <c r="K223" s="25" t="s">
        <v>2224</v>
      </c>
      <c r="L223" s="25" t="s">
        <v>1766</v>
      </c>
      <c r="M223" s="27" t="s">
        <v>595</v>
      </c>
      <c r="N223" s="27" t="s">
        <v>2228</v>
      </c>
      <c r="O223" s="27" t="s">
        <v>114</v>
      </c>
      <c r="P223" s="25" t="s">
        <v>142</v>
      </c>
      <c r="Q223" s="28">
        <v>750.63</v>
      </c>
      <c r="R223" s="28">
        <f t="shared" si="16"/>
        <v>885.74339999999995</v>
      </c>
      <c r="S223" s="28">
        <v>750.63</v>
      </c>
      <c r="T223" s="34">
        <v>0.18</v>
      </c>
      <c r="U223" s="28">
        <v>750.63</v>
      </c>
      <c r="V223" s="28">
        <f t="shared" si="17"/>
        <v>885.74339999999995</v>
      </c>
      <c r="W223" s="27" t="s">
        <v>289</v>
      </c>
      <c r="X223" s="27" t="s">
        <v>133</v>
      </c>
      <c r="Y223" s="27" t="s">
        <v>133</v>
      </c>
      <c r="Z223" s="27" t="s">
        <v>144</v>
      </c>
      <c r="AA223" s="29">
        <v>42309</v>
      </c>
      <c r="AB223" s="29">
        <v>42353</v>
      </c>
      <c r="AC223" s="30"/>
      <c r="AD223" s="30"/>
      <c r="AE223" s="26" t="s">
        <v>2644</v>
      </c>
      <c r="AF223" s="27" t="s">
        <v>399</v>
      </c>
      <c r="AG223" s="25">
        <v>796</v>
      </c>
      <c r="AH223" s="25" t="s">
        <v>844</v>
      </c>
      <c r="AI223" s="30">
        <v>2</v>
      </c>
      <c r="AJ223" s="30">
        <v>46000000</v>
      </c>
      <c r="AK223" s="25" t="s">
        <v>159</v>
      </c>
      <c r="AL223" s="29">
        <v>42370</v>
      </c>
      <c r="AM223" s="29">
        <v>42370</v>
      </c>
      <c r="AN223" s="29">
        <v>42735</v>
      </c>
      <c r="AO223" s="30">
        <v>2016</v>
      </c>
      <c r="AP223" s="25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28"/>
      <c r="BB223" s="30"/>
      <c r="BC223" s="25" t="s">
        <v>4661</v>
      </c>
      <c r="BD223" s="25" t="s">
        <v>1666</v>
      </c>
      <c r="BE223" s="25" t="s">
        <v>1141</v>
      </c>
      <c r="BF223" s="25">
        <v>7244000</v>
      </c>
    </row>
    <row r="224" spans="1:58" s="70" customFormat="1" ht="68.25" customHeight="1">
      <c r="A224" s="25">
        <v>3</v>
      </c>
      <c r="B224" s="25" t="s">
        <v>668</v>
      </c>
      <c r="C224" s="25" t="s">
        <v>2475</v>
      </c>
      <c r="D224" s="25" t="s">
        <v>615</v>
      </c>
      <c r="E224" s="25" t="s">
        <v>4661</v>
      </c>
      <c r="F224" s="93" t="s">
        <v>1141</v>
      </c>
      <c r="G224" s="91" t="s">
        <v>2776</v>
      </c>
      <c r="H224" s="25" t="s">
        <v>136</v>
      </c>
      <c r="I224" s="25" t="s">
        <v>2475</v>
      </c>
      <c r="J224" s="26" t="s">
        <v>2654</v>
      </c>
      <c r="K224" s="25" t="s">
        <v>2224</v>
      </c>
      <c r="L224" s="25" t="s">
        <v>1766</v>
      </c>
      <c r="M224" s="27" t="s">
        <v>595</v>
      </c>
      <c r="N224" s="27" t="s">
        <v>2228</v>
      </c>
      <c r="O224" s="27" t="s">
        <v>114</v>
      </c>
      <c r="P224" s="25" t="s">
        <v>142</v>
      </c>
      <c r="Q224" s="28">
        <v>956</v>
      </c>
      <c r="R224" s="28">
        <f t="shared" si="16"/>
        <v>1128.08</v>
      </c>
      <c r="S224" s="28">
        <v>956</v>
      </c>
      <c r="T224" s="34">
        <v>0.18</v>
      </c>
      <c r="U224" s="28">
        <v>956</v>
      </c>
      <c r="V224" s="28">
        <f t="shared" si="17"/>
        <v>1128.08</v>
      </c>
      <c r="W224" s="27" t="s">
        <v>289</v>
      </c>
      <c r="X224" s="27" t="s">
        <v>133</v>
      </c>
      <c r="Y224" s="27" t="s">
        <v>133</v>
      </c>
      <c r="Z224" s="27" t="s">
        <v>144</v>
      </c>
      <c r="AA224" s="29">
        <v>42309</v>
      </c>
      <c r="AB224" s="29">
        <v>42353</v>
      </c>
      <c r="AC224" s="30"/>
      <c r="AD224" s="30"/>
      <c r="AE224" s="26" t="s">
        <v>2644</v>
      </c>
      <c r="AF224" s="27" t="s">
        <v>399</v>
      </c>
      <c r="AG224" s="25">
        <v>796</v>
      </c>
      <c r="AH224" s="25" t="s">
        <v>844</v>
      </c>
      <c r="AI224" s="30">
        <v>1</v>
      </c>
      <c r="AJ224" s="30">
        <v>46000000</v>
      </c>
      <c r="AK224" s="25" t="s">
        <v>159</v>
      </c>
      <c r="AL224" s="29">
        <v>42370</v>
      </c>
      <c r="AM224" s="29">
        <v>42370</v>
      </c>
      <c r="AN224" s="29">
        <v>42735</v>
      </c>
      <c r="AO224" s="30">
        <v>2016</v>
      </c>
      <c r="AP224" s="25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28"/>
      <c r="BB224" s="30"/>
      <c r="BC224" s="25" t="s">
        <v>4661</v>
      </c>
      <c r="BD224" s="25" t="s">
        <v>1666</v>
      </c>
      <c r="BE224" s="25" t="s">
        <v>1141</v>
      </c>
      <c r="BF224" s="25">
        <v>7244000</v>
      </c>
    </row>
    <row r="225" spans="1:58" s="70" customFormat="1" ht="68.25" customHeight="1">
      <c r="A225" s="25">
        <v>3</v>
      </c>
      <c r="B225" s="25" t="s">
        <v>2655</v>
      </c>
      <c r="C225" s="25" t="s">
        <v>2475</v>
      </c>
      <c r="D225" s="25" t="s">
        <v>1672</v>
      </c>
      <c r="E225" s="25" t="s">
        <v>4661</v>
      </c>
      <c r="F225" s="93" t="s">
        <v>1141</v>
      </c>
      <c r="G225" s="91" t="s">
        <v>2776</v>
      </c>
      <c r="H225" s="25" t="s">
        <v>136</v>
      </c>
      <c r="I225" s="25" t="s">
        <v>2475</v>
      </c>
      <c r="J225" s="26" t="s">
        <v>2656</v>
      </c>
      <c r="K225" s="25" t="s">
        <v>2224</v>
      </c>
      <c r="L225" s="25" t="s">
        <v>1766</v>
      </c>
      <c r="M225" s="27" t="s">
        <v>595</v>
      </c>
      <c r="N225" s="27" t="s">
        <v>2228</v>
      </c>
      <c r="O225" s="27" t="s">
        <v>114</v>
      </c>
      <c r="P225" s="25" t="s">
        <v>142</v>
      </c>
      <c r="Q225" s="28">
        <v>465</v>
      </c>
      <c r="R225" s="28">
        <f t="shared" si="16"/>
        <v>548.69999999999993</v>
      </c>
      <c r="S225" s="28">
        <v>465</v>
      </c>
      <c r="T225" s="34">
        <v>0.18</v>
      </c>
      <c r="U225" s="28">
        <v>465</v>
      </c>
      <c r="V225" s="28">
        <f t="shared" si="17"/>
        <v>548.69999999999993</v>
      </c>
      <c r="W225" s="27" t="s">
        <v>289</v>
      </c>
      <c r="X225" s="27" t="s">
        <v>133</v>
      </c>
      <c r="Y225" s="27" t="s">
        <v>133</v>
      </c>
      <c r="Z225" s="27" t="s">
        <v>144</v>
      </c>
      <c r="AA225" s="29">
        <v>42309</v>
      </c>
      <c r="AB225" s="29">
        <v>42353</v>
      </c>
      <c r="AC225" s="30"/>
      <c r="AD225" s="30"/>
      <c r="AE225" s="26" t="s">
        <v>2644</v>
      </c>
      <c r="AF225" s="27" t="s">
        <v>399</v>
      </c>
      <c r="AG225" s="25">
        <v>796</v>
      </c>
      <c r="AH225" s="25" t="s">
        <v>844</v>
      </c>
      <c r="AI225" s="30">
        <v>3</v>
      </c>
      <c r="AJ225" s="30">
        <v>46000000</v>
      </c>
      <c r="AK225" s="25" t="s">
        <v>159</v>
      </c>
      <c r="AL225" s="29">
        <v>42370</v>
      </c>
      <c r="AM225" s="29">
        <v>42370</v>
      </c>
      <c r="AN225" s="29">
        <v>42735</v>
      </c>
      <c r="AO225" s="30">
        <v>2016</v>
      </c>
      <c r="AP225" s="25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28"/>
      <c r="BB225" s="30"/>
      <c r="BC225" s="25" t="s">
        <v>4661</v>
      </c>
      <c r="BD225" s="25" t="s">
        <v>1666</v>
      </c>
      <c r="BE225" s="25" t="s">
        <v>1141</v>
      </c>
      <c r="BF225" s="25">
        <v>7244000</v>
      </c>
    </row>
    <row r="226" spans="1:58" s="70" customFormat="1" ht="68.25" customHeight="1">
      <c r="A226" s="25">
        <v>3</v>
      </c>
      <c r="B226" s="25" t="s">
        <v>2657</v>
      </c>
      <c r="C226" s="25" t="s">
        <v>2475</v>
      </c>
      <c r="D226" s="25" t="s">
        <v>2650</v>
      </c>
      <c r="E226" s="25" t="s">
        <v>4661</v>
      </c>
      <c r="F226" s="93" t="s">
        <v>1141</v>
      </c>
      <c r="G226" s="91" t="s">
        <v>2776</v>
      </c>
      <c r="H226" s="25" t="s">
        <v>136</v>
      </c>
      <c r="I226" s="25" t="s">
        <v>2475</v>
      </c>
      <c r="J226" s="26" t="s">
        <v>2658</v>
      </c>
      <c r="K226" s="25" t="s">
        <v>2224</v>
      </c>
      <c r="L226" s="25" t="s">
        <v>1766</v>
      </c>
      <c r="M226" s="27" t="s">
        <v>595</v>
      </c>
      <c r="N226" s="27" t="s">
        <v>2228</v>
      </c>
      <c r="O226" s="27" t="s">
        <v>114</v>
      </c>
      <c r="P226" s="25" t="s">
        <v>142</v>
      </c>
      <c r="Q226" s="28">
        <v>2000</v>
      </c>
      <c r="R226" s="28">
        <f t="shared" si="16"/>
        <v>2360</v>
      </c>
      <c r="S226" s="28">
        <v>2000</v>
      </c>
      <c r="T226" s="34">
        <v>0.18</v>
      </c>
      <c r="U226" s="28">
        <v>2000</v>
      </c>
      <c r="V226" s="28">
        <f t="shared" si="17"/>
        <v>2360</v>
      </c>
      <c r="W226" s="27" t="s">
        <v>289</v>
      </c>
      <c r="X226" s="27" t="s">
        <v>133</v>
      </c>
      <c r="Y226" s="27" t="s">
        <v>133</v>
      </c>
      <c r="Z226" s="27" t="s">
        <v>144</v>
      </c>
      <c r="AA226" s="29">
        <v>42309</v>
      </c>
      <c r="AB226" s="29">
        <v>42353</v>
      </c>
      <c r="AC226" s="30"/>
      <c r="AD226" s="30"/>
      <c r="AE226" s="26" t="s">
        <v>2644</v>
      </c>
      <c r="AF226" s="27" t="s">
        <v>399</v>
      </c>
      <c r="AG226" s="25">
        <v>796</v>
      </c>
      <c r="AH226" s="25" t="s">
        <v>844</v>
      </c>
      <c r="AI226" s="30">
        <v>6</v>
      </c>
      <c r="AJ226" s="30">
        <v>45000000</v>
      </c>
      <c r="AK226" s="25" t="s">
        <v>1649</v>
      </c>
      <c r="AL226" s="29">
        <v>42370</v>
      </c>
      <c r="AM226" s="29">
        <v>42370</v>
      </c>
      <c r="AN226" s="29">
        <v>42735</v>
      </c>
      <c r="AO226" s="30">
        <v>2016</v>
      </c>
      <c r="AP226" s="25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28"/>
      <c r="BB226" s="30"/>
      <c r="BC226" s="25" t="s">
        <v>4661</v>
      </c>
      <c r="BD226" s="25" t="s">
        <v>1666</v>
      </c>
      <c r="BE226" s="25" t="s">
        <v>1141</v>
      </c>
      <c r="BF226" s="25">
        <v>7244000</v>
      </c>
    </row>
    <row r="227" spans="1:58" s="89" customFormat="1" ht="68.25" customHeight="1">
      <c r="A227" s="82">
        <v>3</v>
      </c>
      <c r="B227" s="82" t="s">
        <v>1661</v>
      </c>
      <c r="C227" s="82" t="s">
        <v>133</v>
      </c>
      <c r="D227" s="82" t="s">
        <v>1662</v>
      </c>
      <c r="E227" s="82" t="s">
        <v>4661</v>
      </c>
      <c r="F227" s="92" t="s">
        <v>1117</v>
      </c>
      <c r="G227" s="91" t="s">
        <v>2730</v>
      </c>
      <c r="H227" s="82" t="s">
        <v>408</v>
      </c>
      <c r="I227" s="82">
        <v>628799</v>
      </c>
      <c r="J227" s="83" t="s">
        <v>1663</v>
      </c>
      <c r="K227" s="82" t="s">
        <v>1664</v>
      </c>
      <c r="L227" s="82" t="s">
        <v>617</v>
      </c>
      <c r="M227" s="84" t="s">
        <v>595</v>
      </c>
      <c r="N227" s="84" t="s">
        <v>1118</v>
      </c>
      <c r="O227" s="84" t="s">
        <v>1999</v>
      </c>
      <c r="P227" s="82" t="s">
        <v>142</v>
      </c>
      <c r="Q227" s="85">
        <v>5578.38</v>
      </c>
      <c r="R227" s="85">
        <f t="shared" si="16"/>
        <v>6582.4884000000002</v>
      </c>
      <c r="S227" s="85" t="s">
        <v>1999</v>
      </c>
      <c r="T227" s="86">
        <v>0.18</v>
      </c>
      <c r="U227" s="85">
        <v>5578.38</v>
      </c>
      <c r="V227" s="85">
        <f t="shared" si="17"/>
        <v>6582.4884000000002</v>
      </c>
      <c r="W227" s="84" t="s">
        <v>289</v>
      </c>
      <c r="X227" s="84" t="s">
        <v>133</v>
      </c>
      <c r="Y227" s="84" t="s">
        <v>133</v>
      </c>
      <c r="Z227" s="84" t="s">
        <v>144</v>
      </c>
      <c r="AA227" s="87">
        <v>42323</v>
      </c>
      <c r="AB227" s="87">
        <v>42353</v>
      </c>
      <c r="AC227" s="88"/>
      <c r="AD227" s="88"/>
      <c r="AE227" s="83" t="s">
        <v>616</v>
      </c>
      <c r="AF227" s="84" t="s">
        <v>399</v>
      </c>
      <c r="AG227" s="82">
        <v>796</v>
      </c>
      <c r="AH227" s="82" t="s">
        <v>844</v>
      </c>
      <c r="AI227" s="88">
        <f>AI228+AI229+AI230</f>
        <v>110</v>
      </c>
      <c r="AJ227" s="88" t="s">
        <v>1665</v>
      </c>
      <c r="AK227" s="82" t="s">
        <v>238</v>
      </c>
      <c r="AL227" s="87">
        <v>42370</v>
      </c>
      <c r="AM227" s="87">
        <v>42370</v>
      </c>
      <c r="AN227" s="87">
        <v>42735</v>
      </c>
      <c r="AO227" s="88">
        <v>2016</v>
      </c>
      <c r="AP227" s="82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5"/>
      <c r="BB227" s="88"/>
      <c r="BC227" s="82" t="s">
        <v>4674</v>
      </c>
      <c r="BD227" s="82" t="s">
        <v>1666</v>
      </c>
      <c r="BE227" s="82" t="s">
        <v>1117</v>
      </c>
      <c r="BF227" s="82">
        <v>3313430</v>
      </c>
    </row>
    <row r="228" spans="1:58" s="70" customFormat="1" ht="68.25" customHeight="1">
      <c r="A228" s="25">
        <v>3</v>
      </c>
      <c r="B228" s="25" t="s">
        <v>1667</v>
      </c>
      <c r="C228" s="25" t="s">
        <v>1668</v>
      </c>
      <c r="D228" s="25" t="s">
        <v>1669</v>
      </c>
      <c r="E228" s="25" t="s">
        <v>4661</v>
      </c>
      <c r="F228" s="93" t="s">
        <v>1117</v>
      </c>
      <c r="G228" s="91" t="s">
        <v>2730</v>
      </c>
      <c r="H228" s="25" t="s">
        <v>408</v>
      </c>
      <c r="I228" s="25" t="s">
        <v>1668</v>
      </c>
      <c r="J228" s="26" t="s">
        <v>1670</v>
      </c>
      <c r="K228" s="25" t="s">
        <v>1664</v>
      </c>
      <c r="L228" s="25" t="s">
        <v>617</v>
      </c>
      <c r="M228" s="27" t="s">
        <v>595</v>
      </c>
      <c r="N228" s="27" t="s">
        <v>1118</v>
      </c>
      <c r="O228" s="27" t="s">
        <v>101</v>
      </c>
      <c r="P228" s="25" t="s">
        <v>142</v>
      </c>
      <c r="Q228" s="28">
        <v>4047.48</v>
      </c>
      <c r="R228" s="28">
        <f t="shared" si="16"/>
        <v>4776.0263999999997</v>
      </c>
      <c r="S228" s="28">
        <v>4047.48</v>
      </c>
      <c r="T228" s="34">
        <v>0.18</v>
      </c>
      <c r="U228" s="28">
        <v>4047.48</v>
      </c>
      <c r="V228" s="28">
        <f t="shared" si="17"/>
        <v>4776.0263999999997</v>
      </c>
      <c r="W228" s="27" t="s">
        <v>1127</v>
      </c>
      <c r="X228" s="27" t="s">
        <v>133</v>
      </c>
      <c r="Y228" s="27" t="s">
        <v>133</v>
      </c>
      <c r="Z228" s="27" t="s">
        <v>144</v>
      </c>
      <c r="AA228" s="29">
        <v>42323</v>
      </c>
      <c r="AB228" s="29">
        <v>42353</v>
      </c>
      <c r="AC228" s="30"/>
      <c r="AD228" s="30"/>
      <c r="AE228" s="26" t="s">
        <v>616</v>
      </c>
      <c r="AF228" s="27" t="s">
        <v>399</v>
      </c>
      <c r="AG228" s="25">
        <v>796</v>
      </c>
      <c r="AH228" s="25" t="s">
        <v>844</v>
      </c>
      <c r="AI228" s="30">
        <v>56</v>
      </c>
      <c r="AJ228" s="30">
        <v>45000000</v>
      </c>
      <c r="AK228" s="25" t="s">
        <v>148</v>
      </c>
      <c r="AL228" s="29">
        <v>42370</v>
      </c>
      <c r="AM228" s="29">
        <v>42370</v>
      </c>
      <c r="AN228" s="29">
        <v>42735</v>
      </c>
      <c r="AO228" s="30">
        <v>2016</v>
      </c>
      <c r="AP228" s="25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28"/>
      <c r="BB228" s="30"/>
      <c r="BC228" s="25" t="s">
        <v>4671</v>
      </c>
      <c r="BD228" s="25" t="s">
        <v>1666</v>
      </c>
      <c r="BE228" s="25" t="s">
        <v>1117</v>
      </c>
      <c r="BF228" s="25">
        <v>3313430</v>
      </c>
    </row>
    <row r="229" spans="1:58" s="70" customFormat="1" ht="68.25" customHeight="1">
      <c r="A229" s="25">
        <v>3</v>
      </c>
      <c r="B229" s="25" t="s">
        <v>1671</v>
      </c>
      <c r="C229" s="25" t="s">
        <v>1668</v>
      </c>
      <c r="D229" s="25" t="s">
        <v>1672</v>
      </c>
      <c r="E229" s="25" t="s">
        <v>4661</v>
      </c>
      <c r="F229" s="93" t="s">
        <v>1117</v>
      </c>
      <c r="G229" s="91" t="s">
        <v>2730</v>
      </c>
      <c r="H229" s="25" t="s">
        <v>408</v>
      </c>
      <c r="I229" s="25" t="s">
        <v>1668</v>
      </c>
      <c r="J229" s="26" t="s">
        <v>1673</v>
      </c>
      <c r="K229" s="25" t="s">
        <v>1664</v>
      </c>
      <c r="L229" s="25" t="s">
        <v>617</v>
      </c>
      <c r="M229" s="27" t="s">
        <v>595</v>
      </c>
      <c r="N229" s="27" t="s">
        <v>1118</v>
      </c>
      <c r="O229" s="27" t="s">
        <v>101</v>
      </c>
      <c r="P229" s="25" t="s">
        <v>142</v>
      </c>
      <c r="Q229" s="28">
        <v>1208.0999999999999</v>
      </c>
      <c r="R229" s="28">
        <f t="shared" si="16"/>
        <v>1425.5579999999998</v>
      </c>
      <c r="S229" s="28">
        <v>1208.0999999999999</v>
      </c>
      <c r="T229" s="34">
        <v>0.18</v>
      </c>
      <c r="U229" s="28">
        <v>1208.0999999999999</v>
      </c>
      <c r="V229" s="28">
        <f t="shared" si="17"/>
        <v>1425.5579999999998</v>
      </c>
      <c r="W229" s="27" t="s">
        <v>1127</v>
      </c>
      <c r="X229" s="27" t="s">
        <v>133</v>
      </c>
      <c r="Y229" s="27" t="s">
        <v>133</v>
      </c>
      <c r="Z229" s="27" t="s">
        <v>144</v>
      </c>
      <c r="AA229" s="29">
        <v>42323</v>
      </c>
      <c r="AB229" s="29">
        <v>42353</v>
      </c>
      <c r="AC229" s="30"/>
      <c r="AD229" s="30"/>
      <c r="AE229" s="26" t="s">
        <v>616</v>
      </c>
      <c r="AF229" s="27" t="s">
        <v>399</v>
      </c>
      <c r="AG229" s="25">
        <v>796</v>
      </c>
      <c r="AH229" s="25" t="s">
        <v>844</v>
      </c>
      <c r="AI229" s="30">
        <v>42</v>
      </c>
      <c r="AJ229" s="30">
        <v>46000000</v>
      </c>
      <c r="AK229" s="25" t="s">
        <v>1674</v>
      </c>
      <c r="AL229" s="29">
        <v>42370</v>
      </c>
      <c r="AM229" s="29">
        <v>42370</v>
      </c>
      <c r="AN229" s="29">
        <v>42735</v>
      </c>
      <c r="AO229" s="30">
        <v>2016</v>
      </c>
      <c r="AP229" s="25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28"/>
      <c r="BB229" s="30"/>
      <c r="BC229" s="25" t="s">
        <v>4671</v>
      </c>
      <c r="BD229" s="25" t="s">
        <v>1666</v>
      </c>
      <c r="BE229" s="25" t="s">
        <v>1117</v>
      </c>
      <c r="BF229" s="25">
        <v>3313430</v>
      </c>
    </row>
    <row r="230" spans="1:58" s="70" customFormat="1" ht="68.25" customHeight="1">
      <c r="A230" s="25">
        <v>3</v>
      </c>
      <c r="B230" s="25" t="s">
        <v>1675</v>
      </c>
      <c r="C230" s="25" t="s">
        <v>1668</v>
      </c>
      <c r="D230" s="25" t="s">
        <v>1676</v>
      </c>
      <c r="E230" s="25" t="s">
        <v>4661</v>
      </c>
      <c r="F230" s="93" t="s">
        <v>1117</v>
      </c>
      <c r="G230" s="91" t="s">
        <v>2730</v>
      </c>
      <c r="H230" s="25" t="s">
        <v>408</v>
      </c>
      <c r="I230" s="25" t="s">
        <v>1668</v>
      </c>
      <c r="J230" s="26" t="s">
        <v>1677</v>
      </c>
      <c r="K230" s="25" t="s">
        <v>1664</v>
      </c>
      <c r="L230" s="25" t="s">
        <v>617</v>
      </c>
      <c r="M230" s="27" t="s">
        <v>595</v>
      </c>
      <c r="N230" s="27" t="s">
        <v>1118</v>
      </c>
      <c r="O230" s="27" t="s">
        <v>101</v>
      </c>
      <c r="P230" s="25" t="s">
        <v>142</v>
      </c>
      <c r="Q230" s="28">
        <v>322.8</v>
      </c>
      <c r="R230" s="28">
        <f t="shared" si="16"/>
        <v>380.904</v>
      </c>
      <c r="S230" s="28">
        <v>322.8</v>
      </c>
      <c r="T230" s="34">
        <v>0.18</v>
      </c>
      <c r="U230" s="28">
        <v>322.8</v>
      </c>
      <c r="V230" s="28">
        <f t="shared" si="17"/>
        <v>380.904</v>
      </c>
      <c r="W230" s="27" t="s">
        <v>1127</v>
      </c>
      <c r="X230" s="27" t="s">
        <v>133</v>
      </c>
      <c r="Y230" s="27" t="s">
        <v>133</v>
      </c>
      <c r="Z230" s="27" t="s">
        <v>144</v>
      </c>
      <c r="AA230" s="29">
        <v>42323</v>
      </c>
      <c r="AB230" s="29">
        <v>42353</v>
      </c>
      <c r="AC230" s="30"/>
      <c r="AD230" s="30"/>
      <c r="AE230" s="26" t="s">
        <v>616</v>
      </c>
      <c r="AF230" s="27" t="s">
        <v>399</v>
      </c>
      <c r="AG230" s="25">
        <v>796</v>
      </c>
      <c r="AH230" s="25" t="s">
        <v>844</v>
      </c>
      <c r="AI230" s="30">
        <v>12</v>
      </c>
      <c r="AJ230" s="30">
        <v>45000000</v>
      </c>
      <c r="AK230" s="25" t="s">
        <v>148</v>
      </c>
      <c r="AL230" s="29">
        <v>42370</v>
      </c>
      <c r="AM230" s="29">
        <v>42370</v>
      </c>
      <c r="AN230" s="29">
        <v>42735</v>
      </c>
      <c r="AO230" s="30">
        <v>2016</v>
      </c>
      <c r="AP230" s="25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28"/>
      <c r="BB230" s="30"/>
      <c r="BC230" s="25" t="s">
        <v>4671</v>
      </c>
      <c r="BD230" s="25" t="s">
        <v>1666</v>
      </c>
      <c r="BE230" s="25" t="s">
        <v>1117</v>
      </c>
      <c r="BF230" s="25">
        <v>3313430</v>
      </c>
    </row>
    <row r="231" spans="1:58" s="89" customFormat="1" ht="68.25" customHeight="1">
      <c r="A231" s="82">
        <v>3</v>
      </c>
      <c r="B231" s="82" t="s">
        <v>1678</v>
      </c>
      <c r="C231" s="82" t="s">
        <v>133</v>
      </c>
      <c r="D231" s="82" t="s">
        <v>1662</v>
      </c>
      <c r="E231" s="82" t="s">
        <v>4661</v>
      </c>
      <c r="F231" s="92" t="s">
        <v>1117</v>
      </c>
      <c r="G231" s="91" t="s">
        <v>2730</v>
      </c>
      <c r="H231" s="82" t="s">
        <v>408</v>
      </c>
      <c r="I231" s="82">
        <v>628798</v>
      </c>
      <c r="J231" s="83" t="s">
        <v>1679</v>
      </c>
      <c r="K231" s="82" t="s">
        <v>1664</v>
      </c>
      <c r="L231" s="82" t="s">
        <v>617</v>
      </c>
      <c r="M231" s="84" t="s">
        <v>595</v>
      </c>
      <c r="N231" s="84" t="s">
        <v>1118</v>
      </c>
      <c r="O231" s="84" t="s">
        <v>1999</v>
      </c>
      <c r="P231" s="82" t="s">
        <v>142</v>
      </c>
      <c r="Q231" s="85">
        <v>9907.33</v>
      </c>
      <c r="R231" s="85">
        <f t="shared" si="16"/>
        <v>11690.649399999998</v>
      </c>
      <c r="S231" s="85" t="s">
        <v>1999</v>
      </c>
      <c r="T231" s="86">
        <v>0.18</v>
      </c>
      <c r="U231" s="85">
        <v>9907.33</v>
      </c>
      <c r="V231" s="85">
        <f t="shared" si="17"/>
        <v>11690.649399999998</v>
      </c>
      <c r="W231" s="84" t="s">
        <v>143</v>
      </c>
      <c r="X231" s="84" t="s">
        <v>133</v>
      </c>
      <c r="Y231" s="84" t="s">
        <v>133</v>
      </c>
      <c r="Z231" s="84" t="s">
        <v>144</v>
      </c>
      <c r="AA231" s="87">
        <v>42323</v>
      </c>
      <c r="AB231" s="87">
        <v>42353</v>
      </c>
      <c r="AC231" s="88"/>
      <c r="AD231" s="88"/>
      <c r="AE231" s="83" t="s">
        <v>616</v>
      </c>
      <c r="AF231" s="84" t="s">
        <v>399</v>
      </c>
      <c r="AG231" s="82">
        <v>796</v>
      </c>
      <c r="AH231" s="82" t="s">
        <v>844</v>
      </c>
      <c r="AI231" s="88">
        <f>AI232+AI233+AI234+AI235</f>
        <v>86</v>
      </c>
      <c r="AJ231" s="88" t="s">
        <v>1665</v>
      </c>
      <c r="AK231" s="82" t="s">
        <v>238</v>
      </c>
      <c r="AL231" s="87">
        <v>42370</v>
      </c>
      <c r="AM231" s="87">
        <v>42370</v>
      </c>
      <c r="AN231" s="87">
        <v>42735</v>
      </c>
      <c r="AO231" s="88">
        <v>2016</v>
      </c>
      <c r="AP231" s="82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5"/>
      <c r="BB231" s="88"/>
      <c r="BC231" s="82" t="s">
        <v>4674</v>
      </c>
      <c r="BD231" s="82" t="s">
        <v>1666</v>
      </c>
      <c r="BE231" s="82" t="s">
        <v>1117</v>
      </c>
      <c r="BF231" s="82">
        <v>3313430</v>
      </c>
    </row>
    <row r="232" spans="1:58" s="70" customFormat="1" ht="68.25" customHeight="1">
      <c r="A232" s="25">
        <v>3</v>
      </c>
      <c r="B232" s="25" t="s">
        <v>1680</v>
      </c>
      <c r="C232" s="25" t="s">
        <v>1681</v>
      </c>
      <c r="D232" s="25" t="s">
        <v>1669</v>
      </c>
      <c r="E232" s="25" t="s">
        <v>4661</v>
      </c>
      <c r="F232" s="93" t="s">
        <v>1117</v>
      </c>
      <c r="G232" s="91" t="s">
        <v>2730</v>
      </c>
      <c r="H232" s="25" t="s">
        <v>408</v>
      </c>
      <c r="I232" s="25" t="s">
        <v>1681</v>
      </c>
      <c r="J232" s="26" t="s">
        <v>1682</v>
      </c>
      <c r="K232" s="25" t="s">
        <v>1664</v>
      </c>
      <c r="L232" s="25" t="s">
        <v>617</v>
      </c>
      <c r="M232" s="27" t="s">
        <v>595</v>
      </c>
      <c r="N232" s="27" t="s">
        <v>1118</v>
      </c>
      <c r="O232" s="27" t="s">
        <v>101</v>
      </c>
      <c r="P232" s="25" t="s">
        <v>142</v>
      </c>
      <c r="Q232" s="28">
        <v>2119.0700000000002</v>
      </c>
      <c r="R232" s="28">
        <f t="shared" si="16"/>
        <v>2500.5026000000003</v>
      </c>
      <c r="S232" s="28">
        <v>2119.0700000000002</v>
      </c>
      <c r="T232" s="34">
        <v>0.18</v>
      </c>
      <c r="U232" s="28">
        <v>2119.0700000000002</v>
      </c>
      <c r="V232" s="28">
        <f t="shared" si="17"/>
        <v>2500.5026000000003</v>
      </c>
      <c r="W232" s="27" t="s">
        <v>1127</v>
      </c>
      <c r="X232" s="27" t="s">
        <v>133</v>
      </c>
      <c r="Y232" s="27" t="s">
        <v>133</v>
      </c>
      <c r="Z232" s="27" t="s">
        <v>144</v>
      </c>
      <c r="AA232" s="29">
        <v>42323</v>
      </c>
      <c r="AB232" s="29">
        <v>42353</v>
      </c>
      <c r="AC232" s="30"/>
      <c r="AD232" s="30"/>
      <c r="AE232" s="26" t="s">
        <v>616</v>
      </c>
      <c r="AF232" s="27" t="s">
        <v>399</v>
      </c>
      <c r="AG232" s="25">
        <v>796</v>
      </c>
      <c r="AH232" s="25" t="s">
        <v>844</v>
      </c>
      <c r="AI232" s="30">
        <v>34</v>
      </c>
      <c r="AJ232" s="30">
        <v>45000000</v>
      </c>
      <c r="AK232" s="25" t="s">
        <v>148</v>
      </c>
      <c r="AL232" s="29">
        <v>42370</v>
      </c>
      <c r="AM232" s="29">
        <v>42370</v>
      </c>
      <c r="AN232" s="29">
        <v>42735</v>
      </c>
      <c r="AO232" s="30">
        <v>2016</v>
      </c>
      <c r="AP232" s="25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28"/>
      <c r="BB232" s="30"/>
      <c r="BC232" s="25" t="s">
        <v>4671</v>
      </c>
      <c r="BD232" s="25" t="s">
        <v>1666</v>
      </c>
      <c r="BE232" s="25" t="s">
        <v>1117</v>
      </c>
      <c r="BF232" s="25">
        <v>3313430</v>
      </c>
    </row>
    <row r="233" spans="1:58" s="70" customFormat="1" ht="68.25" customHeight="1">
      <c r="A233" s="25">
        <v>3</v>
      </c>
      <c r="B233" s="25" t="s">
        <v>1683</v>
      </c>
      <c r="C233" s="25" t="s">
        <v>1681</v>
      </c>
      <c r="D233" s="25" t="s">
        <v>1684</v>
      </c>
      <c r="E233" s="25" t="s">
        <v>4661</v>
      </c>
      <c r="F233" s="93" t="s">
        <v>1117</v>
      </c>
      <c r="G233" s="91" t="s">
        <v>2730</v>
      </c>
      <c r="H233" s="25" t="s">
        <v>408</v>
      </c>
      <c r="I233" s="25" t="s">
        <v>1681</v>
      </c>
      <c r="J233" s="26" t="s">
        <v>1685</v>
      </c>
      <c r="K233" s="25" t="s">
        <v>1664</v>
      </c>
      <c r="L233" s="25" t="s">
        <v>617</v>
      </c>
      <c r="M233" s="27" t="s">
        <v>595</v>
      </c>
      <c r="N233" s="27" t="s">
        <v>1118</v>
      </c>
      <c r="O233" s="27" t="s">
        <v>101</v>
      </c>
      <c r="P233" s="25" t="s">
        <v>142</v>
      </c>
      <c r="Q233" s="28">
        <v>5970.21</v>
      </c>
      <c r="R233" s="28">
        <f t="shared" si="16"/>
        <v>7044.8477999999996</v>
      </c>
      <c r="S233" s="28">
        <v>5970.21</v>
      </c>
      <c r="T233" s="34">
        <v>0.18</v>
      </c>
      <c r="U233" s="28">
        <v>5970.21</v>
      </c>
      <c r="V233" s="28">
        <f t="shared" si="17"/>
        <v>7044.8477999999996</v>
      </c>
      <c r="W233" s="27" t="s">
        <v>1127</v>
      </c>
      <c r="X233" s="27" t="s">
        <v>133</v>
      </c>
      <c r="Y233" s="27" t="s">
        <v>133</v>
      </c>
      <c r="Z233" s="27" t="s">
        <v>144</v>
      </c>
      <c r="AA233" s="29">
        <v>42323</v>
      </c>
      <c r="AB233" s="29">
        <v>42353</v>
      </c>
      <c r="AC233" s="30"/>
      <c r="AD233" s="30"/>
      <c r="AE233" s="26" t="s">
        <v>616</v>
      </c>
      <c r="AF233" s="27" t="s">
        <v>399</v>
      </c>
      <c r="AG233" s="25">
        <v>796</v>
      </c>
      <c r="AH233" s="25" t="s">
        <v>844</v>
      </c>
      <c r="AI233" s="30">
        <v>32</v>
      </c>
      <c r="AJ233" s="30">
        <v>46000000</v>
      </c>
      <c r="AK233" s="25" t="s">
        <v>1674</v>
      </c>
      <c r="AL233" s="29">
        <v>42370</v>
      </c>
      <c r="AM233" s="29">
        <v>42370</v>
      </c>
      <c r="AN233" s="29">
        <v>42735</v>
      </c>
      <c r="AO233" s="30">
        <v>2016</v>
      </c>
      <c r="AP233" s="25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28"/>
      <c r="BB233" s="30"/>
      <c r="BC233" s="25" t="s">
        <v>4671</v>
      </c>
      <c r="BD233" s="25" t="s">
        <v>1666</v>
      </c>
      <c r="BE233" s="25" t="s">
        <v>1117</v>
      </c>
      <c r="BF233" s="25">
        <v>3313430</v>
      </c>
    </row>
    <row r="234" spans="1:58" s="70" customFormat="1" ht="68.25" customHeight="1">
      <c r="A234" s="25">
        <v>3</v>
      </c>
      <c r="B234" s="25" t="s">
        <v>1686</v>
      </c>
      <c r="C234" s="25" t="s">
        <v>1681</v>
      </c>
      <c r="D234" s="25" t="s">
        <v>1687</v>
      </c>
      <c r="E234" s="25" t="s">
        <v>4661</v>
      </c>
      <c r="F234" s="93" t="s">
        <v>1117</v>
      </c>
      <c r="G234" s="91" t="s">
        <v>2730</v>
      </c>
      <c r="H234" s="25" t="s">
        <v>408</v>
      </c>
      <c r="I234" s="25" t="s">
        <v>1681</v>
      </c>
      <c r="J234" s="26" t="s">
        <v>1688</v>
      </c>
      <c r="K234" s="25" t="s">
        <v>1664</v>
      </c>
      <c r="L234" s="25" t="s">
        <v>617</v>
      </c>
      <c r="M234" s="27" t="s">
        <v>595</v>
      </c>
      <c r="N234" s="27" t="s">
        <v>1118</v>
      </c>
      <c r="O234" s="27" t="s">
        <v>101</v>
      </c>
      <c r="P234" s="25" t="s">
        <v>142</v>
      </c>
      <c r="Q234" s="28">
        <v>416.95283000000001</v>
      </c>
      <c r="R234" s="28">
        <f t="shared" si="16"/>
        <v>492.00433939999999</v>
      </c>
      <c r="S234" s="28">
        <v>416.95283000000001</v>
      </c>
      <c r="T234" s="34">
        <v>0.18</v>
      </c>
      <c r="U234" s="28">
        <v>416.95283000000001</v>
      </c>
      <c r="V234" s="28">
        <f t="shared" si="17"/>
        <v>492.00433939999999</v>
      </c>
      <c r="W234" s="27" t="s">
        <v>1127</v>
      </c>
      <c r="X234" s="27" t="s">
        <v>133</v>
      </c>
      <c r="Y234" s="27" t="s">
        <v>133</v>
      </c>
      <c r="Z234" s="27" t="s">
        <v>144</v>
      </c>
      <c r="AA234" s="29">
        <v>42323</v>
      </c>
      <c r="AB234" s="29">
        <v>42353</v>
      </c>
      <c r="AC234" s="30"/>
      <c r="AD234" s="30"/>
      <c r="AE234" s="26" t="s">
        <v>616</v>
      </c>
      <c r="AF234" s="27" t="s">
        <v>399</v>
      </c>
      <c r="AG234" s="25">
        <v>796</v>
      </c>
      <c r="AH234" s="25" t="s">
        <v>844</v>
      </c>
      <c r="AI234" s="30">
        <v>15</v>
      </c>
      <c r="AJ234" s="30">
        <v>45000000</v>
      </c>
      <c r="AK234" s="25" t="s">
        <v>148</v>
      </c>
      <c r="AL234" s="29">
        <v>42370</v>
      </c>
      <c r="AM234" s="29">
        <v>42370</v>
      </c>
      <c r="AN234" s="29">
        <v>42735</v>
      </c>
      <c r="AO234" s="30">
        <v>2016</v>
      </c>
      <c r="AP234" s="25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28"/>
      <c r="BB234" s="30"/>
      <c r="BC234" s="25" t="s">
        <v>4671</v>
      </c>
      <c r="BD234" s="25" t="s">
        <v>1666</v>
      </c>
      <c r="BE234" s="25" t="s">
        <v>1117</v>
      </c>
      <c r="BF234" s="25">
        <v>3313430</v>
      </c>
    </row>
    <row r="235" spans="1:58" s="70" customFormat="1" ht="68.25" customHeight="1">
      <c r="A235" s="25">
        <v>3</v>
      </c>
      <c r="B235" s="25" t="s">
        <v>1689</v>
      </c>
      <c r="C235" s="25" t="s">
        <v>1681</v>
      </c>
      <c r="D235" s="25" t="s">
        <v>1676</v>
      </c>
      <c r="E235" s="25" t="s">
        <v>4661</v>
      </c>
      <c r="F235" s="93" t="s">
        <v>1117</v>
      </c>
      <c r="G235" s="91" t="s">
        <v>2730</v>
      </c>
      <c r="H235" s="25" t="s">
        <v>408</v>
      </c>
      <c r="I235" s="25" t="s">
        <v>1681</v>
      </c>
      <c r="J235" s="26" t="s">
        <v>1690</v>
      </c>
      <c r="K235" s="25" t="s">
        <v>1664</v>
      </c>
      <c r="L235" s="25" t="s">
        <v>617</v>
      </c>
      <c r="M235" s="27" t="s">
        <v>595</v>
      </c>
      <c r="N235" s="27" t="s">
        <v>1118</v>
      </c>
      <c r="O235" s="27" t="s">
        <v>101</v>
      </c>
      <c r="P235" s="25" t="s">
        <v>142</v>
      </c>
      <c r="Q235" s="28">
        <v>1401.1</v>
      </c>
      <c r="R235" s="28">
        <f t="shared" si="16"/>
        <v>1653.2979999999998</v>
      </c>
      <c r="S235" s="28">
        <v>1401.1</v>
      </c>
      <c r="T235" s="34">
        <v>0.18</v>
      </c>
      <c r="U235" s="28">
        <v>1401.1</v>
      </c>
      <c r="V235" s="28">
        <f t="shared" si="17"/>
        <v>1653.2979999999998</v>
      </c>
      <c r="W235" s="27" t="s">
        <v>1127</v>
      </c>
      <c r="X235" s="27" t="s">
        <v>133</v>
      </c>
      <c r="Y235" s="27" t="s">
        <v>133</v>
      </c>
      <c r="Z235" s="27" t="s">
        <v>144</v>
      </c>
      <c r="AA235" s="29">
        <v>42323</v>
      </c>
      <c r="AB235" s="29">
        <v>42353</v>
      </c>
      <c r="AC235" s="30"/>
      <c r="AD235" s="30"/>
      <c r="AE235" s="26" t="s">
        <v>616</v>
      </c>
      <c r="AF235" s="27" t="s">
        <v>399</v>
      </c>
      <c r="AG235" s="25">
        <v>797</v>
      </c>
      <c r="AH235" s="25" t="s">
        <v>844</v>
      </c>
      <c r="AI235" s="30">
        <v>5</v>
      </c>
      <c r="AJ235" s="30">
        <v>45000000</v>
      </c>
      <c r="AK235" s="25" t="s">
        <v>148</v>
      </c>
      <c r="AL235" s="29">
        <v>42370</v>
      </c>
      <c r="AM235" s="29">
        <v>42370</v>
      </c>
      <c r="AN235" s="29">
        <v>42735</v>
      </c>
      <c r="AO235" s="30">
        <v>2016</v>
      </c>
      <c r="AP235" s="25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28"/>
      <c r="BB235" s="30"/>
      <c r="BC235" s="25" t="s">
        <v>4671</v>
      </c>
      <c r="BD235" s="25" t="s">
        <v>1666</v>
      </c>
      <c r="BE235" s="25" t="s">
        <v>1117</v>
      </c>
      <c r="BF235" s="25">
        <v>3313430</v>
      </c>
    </row>
    <row r="236" spans="1:58" s="89" customFormat="1" ht="68.25" customHeight="1">
      <c r="A236" s="82">
        <v>3</v>
      </c>
      <c r="B236" s="82" t="s">
        <v>1691</v>
      </c>
      <c r="C236" s="82" t="s">
        <v>133</v>
      </c>
      <c r="D236" s="82" t="s">
        <v>1662</v>
      </c>
      <c r="E236" s="82" t="s">
        <v>4661</v>
      </c>
      <c r="F236" s="92" t="s">
        <v>1117</v>
      </c>
      <c r="G236" s="91" t="s">
        <v>2730</v>
      </c>
      <c r="H236" s="82" t="s">
        <v>408</v>
      </c>
      <c r="I236" s="82">
        <v>628794</v>
      </c>
      <c r="J236" s="83" t="s">
        <v>1692</v>
      </c>
      <c r="K236" s="82" t="s">
        <v>1664</v>
      </c>
      <c r="L236" s="82" t="s">
        <v>617</v>
      </c>
      <c r="M236" s="84" t="s">
        <v>595</v>
      </c>
      <c r="N236" s="84" t="s">
        <v>1118</v>
      </c>
      <c r="O236" s="84" t="s">
        <v>1999</v>
      </c>
      <c r="P236" s="82" t="s">
        <v>142</v>
      </c>
      <c r="Q236" s="85">
        <v>7191.64</v>
      </c>
      <c r="R236" s="85">
        <f t="shared" si="16"/>
        <v>8486.1352000000006</v>
      </c>
      <c r="S236" s="85" t="s">
        <v>1999</v>
      </c>
      <c r="T236" s="86">
        <v>0.18</v>
      </c>
      <c r="U236" s="85">
        <v>7191.64</v>
      </c>
      <c r="V236" s="85">
        <f t="shared" si="17"/>
        <v>8486.1352000000006</v>
      </c>
      <c r="W236" s="84" t="s">
        <v>289</v>
      </c>
      <c r="X236" s="84" t="s">
        <v>133</v>
      </c>
      <c r="Y236" s="84" t="s">
        <v>133</v>
      </c>
      <c r="Z236" s="84" t="s">
        <v>144</v>
      </c>
      <c r="AA236" s="87">
        <v>42323</v>
      </c>
      <c r="AB236" s="87">
        <v>42353</v>
      </c>
      <c r="AC236" s="88"/>
      <c r="AD236" s="88"/>
      <c r="AE236" s="83" t="s">
        <v>616</v>
      </c>
      <c r="AF236" s="84" t="s">
        <v>399</v>
      </c>
      <c r="AG236" s="82">
        <v>796</v>
      </c>
      <c r="AH236" s="82" t="s">
        <v>844</v>
      </c>
      <c r="AI236" s="88">
        <v>80</v>
      </c>
      <c r="AJ236" s="88" t="s">
        <v>1665</v>
      </c>
      <c r="AK236" s="82" t="s">
        <v>238</v>
      </c>
      <c r="AL236" s="87">
        <v>42370</v>
      </c>
      <c r="AM236" s="87">
        <v>42370</v>
      </c>
      <c r="AN236" s="87">
        <v>42735</v>
      </c>
      <c r="AO236" s="88">
        <v>2016</v>
      </c>
      <c r="AP236" s="82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5"/>
      <c r="BB236" s="88"/>
      <c r="BC236" s="82" t="s">
        <v>4674</v>
      </c>
      <c r="BD236" s="82" t="s">
        <v>1666</v>
      </c>
      <c r="BE236" s="82" t="s">
        <v>1117</v>
      </c>
      <c r="BF236" s="82">
        <v>3313430</v>
      </c>
    </row>
    <row r="237" spans="1:58" s="70" customFormat="1" ht="68.25" customHeight="1">
      <c r="A237" s="25">
        <v>3</v>
      </c>
      <c r="B237" s="25" t="s">
        <v>614</v>
      </c>
      <c r="C237" s="25" t="s">
        <v>1693</v>
      </c>
      <c r="D237" s="25" t="s">
        <v>615</v>
      </c>
      <c r="E237" s="25" t="s">
        <v>4661</v>
      </c>
      <c r="F237" s="93" t="s">
        <v>1117</v>
      </c>
      <c r="G237" s="91" t="s">
        <v>2730</v>
      </c>
      <c r="H237" s="25" t="s">
        <v>408</v>
      </c>
      <c r="I237" s="25" t="s">
        <v>1693</v>
      </c>
      <c r="J237" s="26" t="s">
        <v>1694</v>
      </c>
      <c r="K237" s="25" t="s">
        <v>1664</v>
      </c>
      <c r="L237" s="25" t="s">
        <v>617</v>
      </c>
      <c r="M237" s="27" t="s">
        <v>595</v>
      </c>
      <c r="N237" s="27" t="s">
        <v>1118</v>
      </c>
      <c r="O237" s="27" t="s">
        <v>101</v>
      </c>
      <c r="P237" s="25" t="s">
        <v>142</v>
      </c>
      <c r="Q237" s="28">
        <v>1149.0999999999999</v>
      </c>
      <c r="R237" s="28">
        <f t="shared" si="16"/>
        <v>1355.9379999999999</v>
      </c>
      <c r="S237" s="28">
        <v>1149.0999999999999</v>
      </c>
      <c r="T237" s="34">
        <v>0.18</v>
      </c>
      <c r="U237" s="28">
        <v>1149.0999999999999</v>
      </c>
      <c r="V237" s="28">
        <f t="shared" si="17"/>
        <v>1355.9379999999999</v>
      </c>
      <c r="W237" s="27" t="s">
        <v>1127</v>
      </c>
      <c r="X237" s="27" t="s">
        <v>133</v>
      </c>
      <c r="Y237" s="27" t="s">
        <v>133</v>
      </c>
      <c r="Z237" s="27" t="s">
        <v>144</v>
      </c>
      <c r="AA237" s="29">
        <v>42323</v>
      </c>
      <c r="AB237" s="29">
        <v>42353</v>
      </c>
      <c r="AC237" s="30"/>
      <c r="AD237" s="30"/>
      <c r="AE237" s="26" t="s">
        <v>616</v>
      </c>
      <c r="AF237" s="27" t="s">
        <v>399</v>
      </c>
      <c r="AG237" s="25">
        <v>796</v>
      </c>
      <c r="AH237" s="25" t="s">
        <v>844</v>
      </c>
      <c r="AI237" s="30">
        <v>9</v>
      </c>
      <c r="AJ237" s="30">
        <v>46000000</v>
      </c>
      <c r="AK237" s="25" t="s">
        <v>1674</v>
      </c>
      <c r="AL237" s="29">
        <v>42370</v>
      </c>
      <c r="AM237" s="29">
        <v>42370</v>
      </c>
      <c r="AN237" s="29">
        <v>42735</v>
      </c>
      <c r="AO237" s="30">
        <v>2016</v>
      </c>
      <c r="AP237" s="25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28"/>
      <c r="BB237" s="30"/>
      <c r="BC237" s="25" t="s">
        <v>4671</v>
      </c>
      <c r="BD237" s="25" t="s">
        <v>1666</v>
      </c>
      <c r="BE237" s="25" t="s">
        <v>1117</v>
      </c>
      <c r="BF237" s="25">
        <v>3313430</v>
      </c>
    </row>
    <row r="238" spans="1:58" s="70" customFormat="1" ht="68.25" customHeight="1">
      <c r="A238" s="25">
        <v>3</v>
      </c>
      <c r="B238" s="25" t="s">
        <v>1695</v>
      </c>
      <c r="C238" s="25" t="s">
        <v>1693</v>
      </c>
      <c r="D238" s="25" t="s">
        <v>1684</v>
      </c>
      <c r="E238" s="25" t="s">
        <v>4661</v>
      </c>
      <c r="F238" s="93" t="s">
        <v>1117</v>
      </c>
      <c r="G238" s="91" t="s">
        <v>2730</v>
      </c>
      <c r="H238" s="25" t="s">
        <v>408</v>
      </c>
      <c r="I238" s="25" t="s">
        <v>1693</v>
      </c>
      <c r="J238" s="26" t="s">
        <v>1696</v>
      </c>
      <c r="K238" s="25" t="s">
        <v>1664</v>
      </c>
      <c r="L238" s="25" t="s">
        <v>617</v>
      </c>
      <c r="M238" s="27" t="s">
        <v>595</v>
      </c>
      <c r="N238" s="27" t="s">
        <v>1118</v>
      </c>
      <c r="O238" s="27" t="s">
        <v>101</v>
      </c>
      <c r="P238" s="25" t="s">
        <v>142</v>
      </c>
      <c r="Q238" s="28">
        <v>2012.19</v>
      </c>
      <c r="R238" s="28">
        <f t="shared" si="16"/>
        <v>2374.3842</v>
      </c>
      <c r="S238" s="28">
        <v>2012.19</v>
      </c>
      <c r="T238" s="34">
        <v>0.18</v>
      </c>
      <c r="U238" s="28">
        <v>2012.19</v>
      </c>
      <c r="V238" s="28">
        <f t="shared" si="17"/>
        <v>2374.3842</v>
      </c>
      <c r="W238" s="27" t="s">
        <v>1127</v>
      </c>
      <c r="X238" s="27" t="s">
        <v>133</v>
      </c>
      <c r="Y238" s="27" t="s">
        <v>133</v>
      </c>
      <c r="Z238" s="27" t="s">
        <v>144</v>
      </c>
      <c r="AA238" s="29">
        <v>42323</v>
      </c>
      <c r="AB238" s="29">
        <v>42353</v>
      </c>
      <c r="AC238" s="30"/>
      <c r="AD238" s="30"/>
      <c r="AE238" s="26" t="s">
        <v>616</v>
      </c>
      <c r="AF238" s="27" t="s">
        <v>399</v>
      </c>
      <c r="AG238" s="25">
        <v>796</v>
      </c>
      <c r="AH238" s="25" t="s">
        <v>844</v>
      </c>
      <c r="AI238" s="30">
        <v>32</v>
      </c>
      <c r="AJ238" s="30">
        <v>46000000</v>
      </c>
      <c r="AK238" s="25" t="s">
        <v>1674</v>
      </c>
      <c r="AL238" s="29">
        <v>42370</v>
      </c>
      <c r="AM238" s="29">
        <v>42370</v>
      </c>
      <c r="AN238" s="29">
        <v>42735</v>
      </c>
      <c r="AO238" s="30">
        <v>2016</v>
      </c>
      <c r="AP238" s="25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28"/>
      <c r="BB238" s="30"/>
      <c r="BC238" s="25" t="s">
        <v>4671</v>
      </c>
      <c r="BD238" s="25" t="s">
        <v>1666</v>
      </c>
      <c r="BE238" s="25" t="s">
        <v>1117</v>
      </c>
      <c r="BF238" s="25">
        <v>3313430</v>
      </c>
    </row>
    <row r="239" spans="1:58" s="70" customFormat="1" ht="68.25" customHeight="1">
      <c r="A239" s="25">
        <v>3</v>
      </c>
      <c r="B239" s="25" t="s">
        <v>1697</v>
      </c>
      <c r="C239" s="25" t="s">
        <v>1693</v>
      </c>
      <c r="D239" s="25" t="s">
        <v>1669</v>
      </c>
      <c r="E239" s="25" t="s">
        <v>4661</v>
      </c>
      <c r="F239" s="93" t="s">
        <v>1117</v>
      </c>
      <c r="G239" s="91" t="s">
        <v>2730</v>
      </c>
      <c r="H239" s="25" t="s">
        <v>408</v>
      </c>
      <c r="I239" s="25" t="s">
        <v>1693</v>
      </c>
      <c r="J239" s="26" t="s">
        <v>1698</v>
      </c>
      <c r="K239" s="25" t="s">
        <v>1664</v>
      </c>
      <c r="L239" s="25" t="s">
        <v>617</v>
      </c>
      <c r="M239" s="27" t="s">
        <v>595</v>
      </c>
      <c r="N239" s="27" t="s">
        <v>1118</v>
      </c>
      <c r="O239" s="27" t="s">
        <v>101</v>
      </c>
      <c r="P239" s="25" t="s">
        <v>142</v>
      </c>
      <c r="Q239" s="28">
        <v>2860.14</v>
      </c>
      <c r="R239" s="28">
        <f t="shared" si="16"/>
        <v>3374.9651999999996</v>
      </c>
      <c r="S239" s="28">
        <v>2860.14</v>
      </c>
      <c r="T239" s="34">
        <v>0.18</v>
      </c>
      <c r="U239" s="28">
        <v>2860.14</v>
      </c>
      <c r="V239" s="28">
        <f t="shared" si="17"/>
        <v>3374.9651999999996</v>
      </c>
      <c r="W239" s="27" t="s">
        <v>1127</v>
      </c>
      <c r="X239" s="27" t="s">
        <v>133</v>
      </c>
      <c r="Y239" s="27" t="s">
        <v>133</v>
      </c>
      <c r="Z239" s="27" t="s">
        <v>144</v>
      </c>
      <c r="AA239" s="29">
        <v>42323</v>
      </c>
      <c r="AB239" s="29">
        <v>42353</v>
      </c>
      <c r="AC239" s="30"/>
      <c r="AD239" s="30"/>
      <c r="AE239" s="26" t="s">
        <v>616</v>
      </c>
      <c r="AF239" s="27" t="s">
        <v>399</v>
      </c>
      <c r="AG239" s="25">
        <v>796</v>
      </c>
      <c r="AH239" s="25" t="s">
        <v>844</v>
      </c>
      <c r="AI239" s="30">
        <v>39</v>
      </c>
      <c r="AJ239" s="30">
        <v>45000000</v>
      </c>
      <c r="AK239" s="25" t="s">
        <v>148</v>
      </c>
      <c r="AL239" s="29">
        <v>42370</v>
      </c>
      <c r="AM239" s="29">
        <v>42370</v>
      </c>
      <c r="AN239" s="29">
        <v>42735</v>
      </c>
      <c r="AO239" s="30">
        <v>2016</v>
      </c>
      <c r="AP239" s="25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28"/>
      <c r="BB239" s="30"/>
      <c r="BC239" s="25" t="s">
        <v>4671</v>
      </c>
      <c r="BD239" s="25" t="s">
        <v>1666</v>
      </c>
      <c r="BE239" s="25" t="s">
        <v>1117</v>
      </c>
      <c r="BF239" s="25">
        <v>3313430</v>
      </c>
    </row>
    <row r="240" spans="1:58" s="70" customFormat="1" ht="68.25" customHeight="1">
      <c r="A240" s="25">
        <v>3</v>
      </c>
      <c r="B240" s="25" t="s">
        <v>1699</v>
      </c>
      <c r="C240" s="25" t="s">
        <v>1693</v>
      </c>
      <c r="D240" s="25" t="s">
        <v>1700</v>
      </c>
      <c r="E240" s="25" t="s">
        <v>4661</v>
      </c>
      <c r="F240" s="93" t="s">
        <v>1117</v>
      </c>
      <c r="G240" s="91" t="s">
        <v>2730</v>
      </c>
      <c r="H240" s="25" t="s">
        <v>408</v>
      </c>
      <c r="I240" s="25" t="s">
        <v>1693</v>
      </c>
      <c r="J240" s="26" t="s">
        <v>1701</v>
      </c>
      <c r="K240" s="25" t="s">
        <v>1664</v>
      </c>
      <c r="L240" s="25" t="s">
        <v>617</v>
      </c>
      <c r="M240" s="27" t="s">
        <v>595</v>
      </c>
      <c r="N240" s="27" t="s">
        <v>1118</v>
      </c>
      <c r="O240" s="27" t="s">
        <v>101</v>
      </c>
      <c r="P240" s="25" t="s">
        <v>142</v>
      </c>
      <c r="Q240" s="28">
        <v>394.61099999999999</v>
      </c>
      <c r="R240" s="28">
        <f t="shared" si="16"/>
        <v>465.64097999999996</v>
      </c>
      <c r="S240" s="28">
        <v>394.61099999999999</v>
      </c>
      <c r="T240" s="34">
        <v>0.18</v>
      </c>
      <c r="U240" s="28">
        <v>394.61099999999999</v>
      </c>
      <c r="V240" s="28">
        <f t="shared" si="17"/>
        <v>465.64097999999996</v>
      </c>
      <c r="W240" s="27" t="s">
        <v>1127</v>
      </c>
      <c r="X240" s="27" t="s">
        <v>133</v>
      </c>
      <c r="Y240" s="27" t="s">
        <v>133</v>
      </c>
      <c r="Z240" s="27" t="s">
        <v>144</v>
      </c>
      <c r="AA240" s="29">
        <v>42323</v>
      </c>
      <c r="AB240" s="29">
        <v>42353</v>
      </c>
      <c r="AC240" s="30"/>
      <c r="AD240" s="30"/>
      <c r="AE240" s="26" t="s">
        <v>616</v>
      </c>
      <c r="AF240" s="27" t="s">
        <v>399</v>
      </c>
      <c r="AG240" s="25">
        <v>796</v>
      </c>
      <c r="AH240" s="25" t="s">
        <v>844</v>
      </c>
      <c r="AI240" s="30">
        <v>12</v>
      </c>
      <c r="AJ240" s="30">
        <v>45000000</v>
      </c>
      <c r="AK240" s="25" t="s">
        <v>148</v>
      </c>
      <c r="AL240" s="29">
        <v>42370</v>
      </c>
      <c r="AM240" s="29">
        <v>42370</v>
      </c>
      <c r="AN240" s="29">
        <v>42735</v>
      </c>
      <c r="AO240" s="30">
        <v>2016</v>
      </c>
      <c r="AP240" s="25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28"/>
      <c r="BB240" s="30"/>
      <c r="BC240" s="25" t="s">
        <v>4671</v>
      </c>
      <c r="BD240" s="25" t="s">
        <v>1666</v>
      </c>
      <c r="BE240" s="25" t="s">
        <v>1117</v>
      </c>
      <c r="BF240" s="25">
        <v>3313430</v>
      </c>
    </row>
    <row r="241" spans="1:58" s="70" customFormat="1" ht="68.25" customHeight="1">
      <c r="A241" s="25">
        <v>3</v>
      </c>
      <c r="B241" s="25" t="s">
        <v>1702</v>
      </c>
      <c r="C241" s="25" t="s">
        <v>1693</v>
      </c>
      <c r="D241" s="25" t="s">
        <v>1676</v>
      </c>
      <c r="E241" s="25" t="s">
        <v>4661</v>
      </c>
      <c r="F241" s="93" t="s">
        <v>1117</v>
      </c>
      <c r="G241" s="91" t="s">
        <v>2730</v>
      </c>
      <c r="H241" s="25" t="s">
        <v>408</v>
      </c>
      <c r="I241" s="25" t="s">
        <v>1693</v>
      </c>
      <c r="J241" s="26" t="s">
        <v>1703</v>
      </c>
      <c r="K241" s="25" t="s">
        <v>1664</v>
      </c>
      <c r="L241" s="25" t="s">
        <v>617</v>
      </c>
      <c r="M241" s="27" t="s">
        <v>595</v>
      </c>
      <c r="N241" s="27" t="s">
        <v>1118</v>
      </c>
      <c r="O241" s="27" t="s">
        <v>101</v>
      </c>
      <c r="P241" s="25" t="s">
        <v>142</v>
      </c>
      <c r="Q241" s="28">
        <v>775.6</v>
      </c>
      <c r="R241" s="28">
        <f t="shared" si="16"/>
        <v>915.20799999999997</v>
      </c>
      <c r="S241" s="28">
        <v>775.6</v>
      </c>
      <c r="T241" s="34">
        <v>0.18</v>
      </c>
      <c r="U241" s="28">
        <v>775.6</v>
      </c>
      <c r="V241" s="28">
        <f t="shared" si="17"/>
        <v>915.20799999999997</v>
      </c>
      <c r="W241" s="27" t="s">
        <v>1127</v>
      </c>
      <c r="X241" s="27" t="s">
        <v>133</v>
      </c>
      <c r="Y241" s="27" t="s">
        <v>133</v>
      </c>
      <c r="Z241" s="27" t="s">
        <v>144</v>
      </c>
      <c r="AA241" s="29">
        <v>42323</v>
      </c>
      <c r="AB241" s="29">
        <v>42353</v>
      </c>
      <c r="AC241" s="30"/>
      <c r="AD241" s="30"/>
      <c r="AE241" s="26" t="s">
        <v>616</v>
      </c>
      <c r="AF241" s="27" t="s">
        <v>399</v>
      </c>
      <c r="AG241" s="25">
        <v>796</v>
      </c>
      <c r="AH241" s="25" t="s">
        <v>844</v>
      </c>
      <c r="AI241" s="30">
        <v>3</v>
      </c>
      <c r="AJ241" s="30">
        <v>45000000</v>
      </c>
      <c r="AK241" s="25" t="s">
        <v>148</v>
      </c>
      <c r="AL241" s="29">
        <v>42370</v>
      </c>
      <c r="AM241" s="29">
        <v>42370</v>
      </c>
      <c r="AN241" s="29">
        <v>42735</v>
      </c>
      <c r="AO241" s="30">
        <v>2016</v>
      </c>
      <c r="AP241" s="25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28"/>
      <c r="BB241" s="30"/>
      <c r="BC241" s="25" t="s">
        <v>4671</v>
      </c>
      <c r="BD241" s="25" t="s">
        <v>1666</v>
      </c>
      <c r="BE241" s="25" t="s">
        <v>1117</v>
      </c>
      <c r="BF241" s="25">
        <v>3313430</v>
      </c>
    </row>
    <row r="242" spans="1:58" s="89" customFormat="1" ht="68.25" customHeight="1">
      <c r="A242" s="82">
        <v>3</v>
      </c>
      <c r="B242" s="82" t="s">
        <v>1704</v>
      </c>
      <c r="C242" s="82" t="s">
        <v>133</v>
      </c>
      <c r="D242" s="82" t="s">
        <v>1662</v>
      </c>
      <c r="E242" s="82" t="s">
        <v>4661</v>
      </c>
      <c r="F242" s="92" t="s">
        <v>1117</v>
      </c>
      <c r="G242" s="91" t="s">
        <v>2730</v>
      </c>
      <c r="H242" s="82" t="s">
        <v>408</v>
      </c>
      <c r="I242" s="82">
        <v>628821</v>
      </c>
      <c r="J242" s="83" t="s">
        <v>1705</v>
      </c>
      <c r="K242" s="82" t="s">
        <v>1664</v>
      </c>
      <c r="L242" s="82" t="s">
        <v>617</v>
      </c>
      <c r="M242" s="84" t="s">
        <v>595</v>
      </c>
      <c r="N242" s="84" t="s">
        <v>1118</v>
      </c>
      <c r="O242" s="84" t="s">
        <v>1999</v>
      </c>
      <c r="P242" s="82" t="s">
        <v>142</v>
      </c>
      <c r="Q242" s="85">
        <v>9065.8799999999992</v>
      </c>
      <c r="R242" s="85">
        <f t="shared" si="16"/>
        <v>10697.738399999998</v>
      </c>
      <c r="S242" s="85" t="s">
        <v>1999</v>
      </c>
      <c r="T242" s="86">
        <v>0.18</v>
      </c>
      <c r="U242" s="85">
        <v>9065.8799999999992</v>
      </c>
      <c r="V242" s="85">
        <f t="shared" si="17"/>
        <v>10697.738399999998</v>
      </c>
      <c r="W242" s="84" t="s">
        <v>143</v>
      </c>
      <c r="X242" s="84" t="s">
        <v>133</v>
      </c>
      <c r="Y242" s="84" t="s">
        <v>133</v>
      </c>
      <c r="Z242" s="84" t="s">
        <v>144</v>
      </c>
      <c r="AA242" s="87">
        <v>42323</v>
      </c>
      <c r="AB242" s="87">
        <v>42353</v>
      </c>
      <c r="AC242" s="88"/>
      <c r="AD242" s="88"/>
      <c r="AE242" s="83" t="s">
        <v>616</v>
      </c>
      <c r="AF242" s="84" t="s">
        <v>399</v>
      </c>
      <c r="AG242" s="82">
        <v>796</v>
      </c>
      <c r="AH242" s="82" t="s">
        <v>844</v>
      </c>
      <c r="AI242" s="88">
        <v>374</v>
      </c>
      <c r="AJ242" s="88">
        <v>46000000</v>
      </c>
      <c r="AK242" s="82" t="s">
        <v>159</v>
      </c>
      <c r="AL242" s="87">
        <v>42370</v>
      </c>
      <c r="AM242" s="87">
        <v>42370</v>
      </c>
      <c r="AN242" s="87">
        <v>42735</v>
      </c>
      <c r="AO242" s="88">
        <v>2016</v>
      </c>
      <c r="AP242" s="82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5"/>
      <c r="BB242" s="88"/>
      <c r="BC242" s="82" t="s">
        <v>4674</v>
      </c>
      <c r="BD242" s="82" t="s">
        <v>1666</v>
      </c>
      <c r="BE242" s="82" t="s">
        <v>1117</v>
      </c>
      <c r="BF242" s="82">
        <v>3313430</v>
      </c>
    </row>
    <row r="243" spans="1:58" s="70" customFormat="1" ht="68.25" customHeight="1">
      <c r="A243" s="25">
        <v>3</v>
      </c>
      <c r="B243" s="25" t="s">
        <v>1706</v>
      </c>
      <c r="C243" s="25" t="s">
        <v>1707</v>
      </c>
      <c r="D243" s="25" t="s">
        <v>1684</v>
      </c>
      <c r="E243" s="25" t="s">
        <v>4661</v>
      </c>
      <c r="F243" s="93" t="s">
        <v>1117</v>
      </c>
      <c r="G243" s="91" t="s">
        <v>2730</v>
      </c>
      <c r="H243" s="25" t="s">
        <v>408</v>
      </c>
      <c r="I243" s="25" t="s">
        <v>1707</v>
      </c>
      <c r="J243" s="26" t="s">
        <v>1708</v>
      </c>
      <c r="K243" s="25" t="s">
        <v>1664</v>
      </c>
      <c r="L243" s="25" t="s">
        <v>617</v>
      </c>
      <c r="M243" s="27" t="s">
        <v>595</v>
      </c>
      <c r="N243" s="27" t="s">
        <v>1118</v>
      </c>
      <c r="O243" s="27" t="s">
        <v>101</v>
      </c>
      <c r="P243" s="25" t="s">
        <v>142</v>
      </c>
      <c r="Q243" s="28">
        <v>4292.08</v>
      </c>
      <c r="R243" s="28">
        <f t="shared" si="16"/>
        <v>5064.6543999999994</v>
      </c>
      <c r="S243" s="28">
        <v>4292.08</v>
      </c>
      <c r="T243" s="34">
        <v>0.18</v>
      </c>
      <c r="U243" s="28">
        <v>4292.08</v>
      </c>
      <c r="V243" s="28">
        <f t="shared" si="17"/>
        <v>5064.6543999999994</v>
      </c>
      <c r="W243" s="27" t="s">
        <v>1127</v>
      </c>
      <c r="X243" s="27" t="s">
        <v>133</v>
      </c>
      <c r="Y243" s="27" t="s">
        <v>133</v>
      </c>
      <c r="Z243" s="27" t="s">
        <v>144</v>
      </c>
      <c r="AA243" s="29">
        <v>42323</v>
      </c>
      <c r="AB243" s="29">
        <v>42353</v>
      </c>
      <c r="AC243" s="30"/>
      <c r="AD243" s="30"/>
      <c r="AE243" s="26" t="s">
        <v>616</v>
      </c>
      <c r="AF243" s="27" t="s">
        <v>399</v>
      </c>
      <c r="AG243" s="25">
        <v>796</v>
      </c>
      <c r="AH243" s="25" t="s">
        <v>844</v>
      </c>
      <c r="AI243" s="30">
        <v>133</v>
      </c>
      <c r="AJ243" s="30">
        <v>45000000</v>
      </c>
      <c r="AK243" s="25" t="s">
        <v>148</v>
      </c>
      <c r="AL243" s="29">
        <v>42370</v>
      </c>
      <c r="AM243" s="29">
        <v>42370</v>
      </c>
      <c r="AN243" s="29">
        <v>42735</v>
      </c>
      <c r="AO243" s="30">
        <v>2016</v>
      </c>
      <c r="AP243" s="25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28"/>
      <c r="BB243" s="30"/>
      <c r="BC243" s="25" t="s">
        <v>4671</v>
      </c>
      <c r="BD243" s="25" t="s">
        <v>1666</v>
      </c>
      <c r="BE243" s="25" t="s">
        <v>1117</v>
      </c>
      <c r="BF243" s="25">
        <v>3313430</v>
      </c>
    </row>
    <row r="244" spans="1:58" s="70" customFormat="1" ht="68.25" customHeight="1">
      <c r="A244" s="25">
        <v>3</v>
      </c>
      <c r="B244" s="25" t="s">
        <v>782</v>
      </c>
      <c r="C244" s="25" t="s">
        <v>1707</v>
      </c>
      <c r="D244" s="25" t="s">
        <v>615</v>
      </c>
      <c r="E244" s="25" t="s">
        <v>4661</v>
      </c>
      <c r="F244" s="93" t="s">
        <v>1117</v>
      </c>
      <c r="G244" s="91" t="s">
        <v>2730</v>
      </c>
      <c r="H244" s="25" t="s">
        <v>408</v>
      </c>
      <c r="I244" s="25" t="s">
        <v>1707</v>
      </c>
      <c r="J244" s="26" t="s">
        <v>1709</v>
      </c>
      <c r="K244" s="25" t="s">
        <v>1664</v>
      </c>
      <c r="L244" s="25" t="s">
        <v>617</v>
      </c>
      <c r="M244" s="27" t="s">
        <v>595</v>
      </c>
      <c r="N244" s="27" t="s">
        <v>1118</v>
      </c>
      <c r="O244" s="27" t="s">
        <v>101</v>
      </c>
      <c r="P244" s="25" t="s">
        <v>142</v>
      </c>
      <c r="Q244" s="28">
        <v>3130.6</v>
      </c>
      <c r="R244" s="28">
        <f t="shared" si="16"/>
        <v>3694.1079999999997</v>
      </c>
      <c r="S244" s="28">
        <v>3130.6</v>
      </c>
      <c r="T244" s="34">
        <v>0.18</v>
      </c>
      <c r="U244" s="28">
        <v>3130.6</v>
      </c>
      <c r="V244" s="28">
        <f t="shared" si="17"/>
        <v>3694.1079999999997</v>
      </c>
      <c r="W244" s="27" t="s">
        <v>1127</v>
      </c>
      <c r="X244" s="27" t="s">
        <v>133</v>
      </c>
      <c r="Y244" s="27" t="s">
        <v>133</v>
      </c>
      <c r="Z244" s="27" t="s">
        <v>144</v>
      </c>
      <c r="AA244" s="29">
        <v>42323</v>
      </c>
      <c r="AB244" s="29">
        <v>42353</v>
      </c>
      <c r="AC244" s="30"/>
      <c r="AD244" s="30"/>
      <c r="AE244" s="26" t="s">
        <v>616</v>
      </c>
      <c r="AF244" s="27" t="s">
        <v>399</v>
      </c>
      <c r="AG244" s="25">
        <v>796</v>
      </c>
      <c r="AH244" s="25" t="s">
        <v>844</v>
      </c>
      <c r="AI244" s="30">
        <v>90</v>
      </c>
      <c r="AJ244" s="30">
        <v>45000000</v>
      </c>
      <c r="AK244" s="25" t="s">
        <v>148</v>
      </c>
      <c r="AL244" s="29">
        <v>42370</v>
      </c>
      <c r="AM244" s="29">
        <v>42370</v>
      </c>
      <c r="AN244" s="29">
        <v>42735</v>
      </c>
      <c r="AO244" s="30">
        <v>2016</v>
      </c>
      <c r="AP244" s="25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28"/>
      <c r="BB244" s="30"/>
      <c r="BC244" s="25" t="s">
        <v>4671</v>
      </c>
      <c r="BD244" s="25" t="s">
        <v>1666</v>
      </c>
      <c r="BE244" s="25" t="s">
        <v>1117</v>
      </c>
      <c r="BF244" s="25">
        <v>3313430</v>
      </c>
    </row>
    <row r="245" spans="1:58" s="70" customFormat="1" ht="68.25" customHeight="1">
      <c r="A245" s="25">
        <v>3</v>
      </c>
      <c r="B245" s="25" t="s">
        <v>2709</v>
      </c>
      <c r="C245" s="25" t="s">
        <v>1707</v>
      </c>
      <c r="D245" s="25" t="s">
        <v>2659</v>
      </c>
      <c r="E245" s="25" t="s">
        <v>4661</v>
      </c>
      <c r="F245" s="93" t="s">
        <v>2660</v>
      </c>
      <c r="G245" s="91" t="s">
        <v>2730</v>
      </c>
      <c r="H245" s="25" t="s">
        <v>408</v>
      </c>
      <c r="I245" s="25" t="s">
        <v>1707</v>
      </c>
      <c r="J245" s="26" t="s">
        <v>2661</v>
      </c>
      <c r="K245" s="25" t="s">
        <v>2662</v>
      </c>
      <c r="L245" s="25" t="s">
        <v>617</v>
      </c>
      <c r="M245" s="27" t="s">
        <v>595</v>
      </c>
      <c r="N245" s="27" t="s">
        <v>2663</v>
      </c>
      <c r="O245" s="27" t="s">
        <v>101</v>
      </c>
      <c r="P245" s="25" t="s">
        <v>142</v>
      </c>
      <c r="Q245" s="28">
        <v>852</v>
      </c>
      <c r="R245" s="28">
        <f t="shared" si="16"/>
        <v>1005.3599999999999</v>
      </c>
      <c r="S245" s="28">
        <v>852</v>
      </c>
      <c r="T245" s="34">
        <v>0.18</v>
      </c>
      <c r="U245" s="28">
        <v>852</v>
      </c>
      <c r="V245" s="28">
        <f t="shared" si="17"/>
        <v>1005.3599999999999</v>
      </c>
      <c r="W245" s="27" t="s">
        <v>1127</v>
      </c>
      <c r="X245" s="27" t="s">
        <v>133</v>
      </c>
      <c r="Y245" s="27" t="s">
        <v>133</v>
      </c>
      <c r="Z245" s="27" t="s">
        <v>144</v>
      </c>
      <c r="AA245" s="29">
        <v>42323</v>
      </c>
      <c r="AB245" s="29">
        <v>42353</v>
      </c>
      <c r="AC245" s="30"/>
      <c r="AD245" s="30"/>
      <c r="AE245" s="26" t="s">
        <v>616</v>
      </c>
      <c r="AF245" s="27" t="s">
        <v>399</v>
      </c>
      <c r="AG245" s="25">
        <v>796</v>
      </c>
      <c r="AH245" s="25" t="s">
        <v>844</v>
      </c>
      <c r="AI245" s="30">
        <v>90</v>
      </c>
      <c r="AJ245" s="30">
        <v>45000000</v>
      </c>
      <c r="AK245" s="25" t="s">
        <v>148</v>
      </c>
      <c r="AL245" s="29">
        <v>42370</v>
      </c>
      <c r="AM245" s="29">
        <v>42370</v>
      </c>
      <c r="AN245" s="29">
        <v>42735</v>
      </c>
      <c r="AO245" s="30">
        <v>2016</v>
      </c>
      <c r="AP245" s="25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28"/>
      <c r="BB245" s="30"/>
      <c r="BC245" s="25" t="s">
        <v>4661</v>
      </c>
      <c r="BD245" s="25" t="s">
        <v>1666</v>
      </c>
      <c r="BE245" s="25" t="s">
        <v>2660</v>
      </c>
      <c r="BF245" s="25">
        <v>3313431</v>
      </c>
    </row>
    <row r="246" spans="1:58" s="70" customFormat="1" ht="68.25" customHeight="1">
      <c r="A246" s="25">
        <v>3</v>
      </c>
      <c r="B246" s="25" t="s">
        <v>1710</v>
      </c>
      <c r="C246" s="25" t="s">
        <v>1707</v>
      </c>
      <c r="D246" s="25" t="s">
        <v>1676</v>
      </c>
      <c r="E246" s="25" t="s">
        <v>4661</v>
      </c>
      <c r="F246" s="93" t="s">
        <v>1117</v>
      </c>
      <c r="G246" s="91" t="s">
        <v>2730</v>
      </c>
      <c r="H246" s="25" t="s">
        <v>408</v>
      </c>
      <c r="I246" s="25" t="s">
        <v>1707</v>
      </c>
      <c r="J246" s="26" t="s">
        <v>1711</v>
      </c>
      <c r="K246" s="25" t="s">
        <v>1664</v>
      </c>
      <c r="L246" s="25" t="s">
        <v>617</v>
      </c>
      <c r="M246" s="27" t="s">
        <v>595</v>
      </c>
      <c r="N246" s="27" t="s">
        <v>1118</v>
      </c>
      <c r="O246" s="27" t="s">
        <v>101</v>
      </c>
      <c r="P246" s="25" t="s">
        <v>142</v>
      </c>
      <c r="Q246" s="28">
        <v>791.2</v>
      </c>
      <c r="R246" s="28">
        <f t="shared" si="16"/>
        <v>933.61599999999999</v>
      </c>
      <c r="S246" s="28">
        <v>791.2</v>
      </c>
      <c r="T246" s="34">
        <v>0.18</v>
      </c>
      <c r="U246" s="28">
        <v>791.2</v>
      </c>
      <c r="V246" s="28">
        <f t="shared" si="17"/>
        <v>933.61599999999999</v>
      </c>
      <c r="W246" s="27" t="s">
        <v>1127</v>
      </c>
      <c r="X246" s="27" t="s">
        <v>133</v>
      </c>
      <c r="Y246" s="27" t="s">
        <v>133</v>
      </c>
      <c r="Z246" s="27" t="s">
        <v>144</v>
      </c>
      <c r="AA246" s="29">
        <v>42323</v>
      </c>
      <c r="AB246" s="29">
        <v>42353</v>
      </c>
      <c r="AC246" s="30"/>
      <c r="AD246" s="30"/>
      <c r="AE246" s="26" t="s">
        <v>616</v>
      </c>
      <c r="AF246" s="27" t="s">
        <v>399</v>
      </c>
      <c r="AG246" s="25">
        <v>796</v>
      </c>
      <c r="AH246" s="25" t="s">
        <v>844</v>
      </c>
      <c r="AI246" s="30">
        <v>61</v>
      </c>
      <c r="AJ246" s="30">
        <v>45000000</v>
      </c>
      <c r="AK246" s="25" t="s">
        <v>148</v>
      </c>
      <c r="AL246" s="29">
        <v>42370</v>
      </c>
      <c r="AM246" s="29">
        <v>42370</v>
      </c>
      <c r="AN246" s="29">
        <v>42735</v>
      </c>
      <c r="AO246" s="30">
        <v>2016</v>
      </c>
      <c r="AP246" s="25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28"/>
      <c r="BB246" s="30"/>
      <c r="BC246" s="25" t="s">
        <v>4671</v>
      </c>
      <c r="BD246" s="25" t="s">
        <v>1666</v>
      </c>
      <c r="BE246" s="25" t="s">
        <v>1117</v>
      </c>
      <c r="BF246" s="25">
        <v>3313430</v>
      </c>
    </row>
    <row r="247" spans="1:58" s="89" customFormat="1" ht="68.25" customHeight="1">
      <c r="A247" s="82">
        <v>3</v>
      </c>
      <c r="B247" s="82" t="s">
        <v>1712</v>
      </c>
      <c r="C247" s="82" t="s">
        <v>133</v>
      </c>
      <c r="D247" s="82" t="s">
        <v>1662</v>
      </c>
      <c r="E247" s="82" t="s">
        <v>4661</v>
      </c>
      <c r="F247" s="92" t="s">
        <v>1117</v>
      </c>
      <c r="G247" s="91" t="s">
        <v>2730</v>
      </c>
      <c r="H247" s="82" t="s">
        <v>408</v>
      </c>
      <c r="I247" s="82">
        <v>628826</v>
      </c>
      <c r="J247" s="83" t="s">
        <v>1713</v>
      </c>
      <c r="K247" s="82" t="s">
        <v>1664</v>
      </c>
      <c r="L247" s="82" t="s">
        <v>617</v>
      </c>
      <c r="M247" s="84" t="s">
        <v>595</v>
      </c>
      <c r="N247" s="84" t="s">
        <v>1118</v>
      </c>
      <c r="O247" s="84" t="s">
        <v>1999</v>
      </c>
      <c r="P247" s="82" t="s">
        <v>142</v>
      </c>
      <c r="Q247" s="85">
        <v>2456.6661399999998</v>
      </c>
      <c r="R247" s="85">
        <f t="shared" si="16"/>
        <v>2898.8660451999995</v>
      </c>
      <c r="S247" s="85" t="s">
        <v>1999</v>
      </c>
      <c r="T247" s="86">
        <v>0.18</v>
      </c>
      <c r="U247" s="85">
        <v>2456.6661399999998</v>
      </c>
      <c r="V247" s="85">
        <f t="shared" si="17"/>
        <v>2898.8660451999995</v>
      </c>
      <c r="W247" s="84" t="s">
        <v>289</v>
      </c>
      <c r="X247" s="84" t="s">
        <v>133</v>
      </c>
      <c r="Y247" s="84" t="s">
        <v>133</v>
      </c>
      <c r="Z247" s="84" t="s">
        <v>144</v>
      </c>
      <c r="AA247" s="87">
        <v>42323</v>
      </c>
      <c r="AB247" s="87">
        <v>42353</v>
      </c>
      <c r="AC247" s="88"/>
      <c r="AD247" s="88"/>
      <c r="AE247" s="83" t="s">
        <v>616</v>
      </c>
      <c r="AF247" s="84" t="s">
        <v>399</v>
      </c>
      <c r="AG247" s="82">
        <v>796</v>
      </c>
      <c r="AH247" s="82" t="s">
        <v>844</v>
      </c>
      <c r="AI247" s="88">
        <f>AI248+AI249+AI250</f>
        <v>59</v>
      </c>
      <c r="AJ247" s="88" t="s">
        <v>1665</v>
      </c>
      <c r="AK247" s="82" t="s">
        <v>238</v>
      </c>
      <c r="AL247" s="87">
        <v>42370</v>
      </c>
      <c r="AM247" s="87">
        <v>42370</v>
      </c>
      <c r="AN247" s="87">
        <v>42735</v>
      </c>
      <c r="AO247" s="88">
        <v>2016</v>
      </c>
      <c r="AP247" s="82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5"/>
      <c r="BB247" s="88"/>
      <c r="BC247" s="82" t="s">
        <v>4674</v>
      </c>
      <c r="BD247" s="82" t="s">
        <v>1666</v>
      </c>
      <c r="BE247" s="82" t="s">
        <v>1117</v>
      </c>
      <c r="BF247" s="82">
        <v>3313430</v>
      </c>
    </row>
    <row r="248" spans="1:58" s="70" customFormat="1" ht="68.25" customHeight="1">
      <c r="A248" s="25">
        <v>3</v>
      </c>
      <c r="B248" s="25" t="s">
        <v>1714</v>
      </c>
      <c r="C248" s="25" t="s">
        <v>1715</v>
      </c>
      <c r="D248" s="25" t="s">
        <v>1687</v>
      </c>
      <c r="E248" s="25" t="s">
        <v>4661</v>
      </c>
      <c r="F248" s="93" t="s">
        <v>1117</v>
      </c>
      <c r="G248" s="91" t="s">
        <v>2730</v>
      </c>
      <c r="H248" s="25" t="s">
        <v>408</v>
      </c>
      <c r="I248" s="25" t="s">
        <v>1715</v>
      </c>
      <c r="J248" s="26" t="s">
        <v>1716</v>
      </c>
      <c r="K248" s="25" t="s">
        <v>1664</v>
      </c>
      <c r="L248" s="25" t="s">
        <v>617</v>
      </c>
      <c r="M248" s="27" t="s">
        <v>595</v>
      </c>
      <c r="N248" s="27" t="s">
        <v>1118</v>
      </c>
      <c r="O248" s="27" t="s">
        <v>101</v>
      </c>
      <c r="P248" s="25" t="s">
        <v>142</v>
      </c>
      <c r="Q248" s="28">
        <v>1130.4000000000001</v>
      </c>
      <c r="R248" s="28">
        <f t="shared" si="16"/>
        <v>1333.8720000000001</v>
      </c>
      <c r="S248" s="28">
        <v>1130.4000000000001</v>
      </c>
      <c r="T248" s="34">
        <v>0.18</v>
      </c>
      <c r="U248" s="28">
        <v>1130.4000000000001</v>
      </c>
      <c r="V248" s="28">
        <f t="shared" si="17"/>
        <v>1333.8720000000001</v>
      </c>
      <c r="W248" s="27" t="s">
        <v>1127</v>
      </c>
      <c r="X248" s="27" t="s">
        <v>133</v>
      </c>
      <c r="Y248" s="27" t="s">
        <v>133</v>
      </c>
      <c r="Z248" s="27" t="s">
        <v>144</v>
      </c>
      <c r="AA248" s="29">
        <v>42323</v>
      </c>
      <c r="AB248" s="29">
        <v>42353</v>
      </c>
      <c r="AC248" s="30"/>
      <c r="AD248" s="30"/>
      <c r="AE248" s="26" t="s">
        <v>616</v>
      </c>
      <c r="AF248" s="27" t="s">
        <v>399</v>
      </c>
      <c r="AG248" s="25">
        <v>796</v>
      </c>
      <c r="AH248" s="25" t="s">
        <v>844</v>
      </c>
      <c r="AI248" s="30">
        <v>39</v>
      </c>
      <c r="AJ248" s="30">
        <v>45000000</v>
      </c>
      <c r="AK248" s="25" t="s">
        <v>148</v>
      </c>
      <c r="AL248" s="29">
        <v>42370</v>
      </c>
      <c r="AM248" s="29">
        <v>42370</v>
      </c>
      <c r="AN248" s="29">
        <v>42735</v>
      </c>
      <c r="AO248" s="30">
        <v>2016</v>
      </c>
      <c r="AP248" s="25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28"/>
      <c r="BB248" s="30"/>
      <c r="BC248" s="25" t="s">
        <v>4671</v>
      </c>
      <c r="BD248" s="25" t="s">
        <v>1666</v>
      </c>
      <c r="BE248" s="25" t="s">
        <v>1117</v>
      </c>
      <c r="BF248" s="25">
        <v>3313430</v>
      </c>
    </row>
    <row r="249" spans="1:58" s="70" customFormat="1" ht="68.25" customHeight="1">
      <c r="A249" s="25">
        <v>3</v>
      </c>
      <c r="B249" s="25" t="s">
        <v>618</v>
      </c>
      <c r="C249" s="25" t="s">
        <v>1715</v>
      </c>
      <c r="D249" s="25" t="s">
        <v>615</v>
      </c>
      <c r="E249" s="25" t="s">
        <v>4661</v>
      </c>
      <c r="F249" s="93" t="s">
        <v>1117</v>
      </c>
      <c r="G249" s="91" t="s">
        <v>2730</v>
      </c>
      <c r="H249" s="25" t="s">
        <v>408</v>
      </c>
      <c r="I249" s="25" t="s">
        <v>1715</v>
      </c>
      <c r="J249" s="26" t="s">
        <v>1717</v>
      </c>
      <c r="K249" s="25" t="s">
        <v>1664</v>
      </c>
      <c r="L249" s="25" t="s">
        <v>617</v>
      </c>
      <c r="M249" s="27" t="s">
        <v>595</v>
      </c>
      <c r="N249" s="27" t="s">
        <v>1118</v>
      </c>
      <c r="O249" s="27" t="s">
        <v>101</v>
      </c>
      <c r="P249" s="25" t="s">
        <v>142</v>
      </c>
      <c r="Q249" s="28">
        <v>681.21799999999996</v>
      </c>
      <c r="R249" s="28">
        <f t="shared" si="16"/>
        <v>803.83723999999995</v>
      </c>
      <c r="S249" s="28">
        <v>681.21799999999996</v>
      </c>
      <c r="T249" s="34">
        <v>0.18</v>
      </c>
      <c r="U249" s="28">
        <v>681.21799999999996</v>
      </c>
      <c r="V249" s="28">
        <f t="shared" si="17"/>
        <v>803.83723999999995</v>
      </c>
      <c r="W249" s="27" t="s">
        <v>1127</v>
      </c>
      <c r="X249" s="27" t="s">
        <v>133</v>
      </c>
      <c r="Y249" s="27" t="s">
        <v>133</v>
      </c>
      <c r="Z249" s="27" t="s">
        <v>144</v>
      </c>
      <c r="AA249" s="29">
        <v>42323</v>
      </c>
      <c r="AB249" s="29">
        <v>42353</v>
      </c>
      <c r="AC249" s="30"/>
      <c r="AD249" s="30"/>
      <c r="AE249" s="26" t="s">
        <v>616</v>
      </c>
      <c r="AF249" s="27" t="s">
        <v>399</v>
      </c>
      <c r="AG249" s="25">
        <v>796</v>
      </c>
      <c r="AH249" s="25" t="s">
        <v>844</v>
      </c>
      <c r="AI249" s="30">
        <v>7</v>
      </c>
      <c r="AJ249" s="30">
        <v>45000000</v>
      </c>
      <c r="AK249" s="25" t="s">
        <v>148</v>
      </c>
      <c r="AL249" s="29">
        <v>42370</v>
      </c>
      <c r="AM249" s="29">
        <v>42370</v>
      </c>
      <c r="AN249" s="29">
        <v>42735</v>
      </c>
      <c r="AO249" s="30">
        <v>2016</v>
      </c>
      <c r="AP249" s="25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28"/>
      <c r="BB249" s="30"/>
      <c r="BC249" s="25" t="s">
        <v>4671</v>
      </c>
      <c r="BD249" s="25" t="s">
        <v>1666</v>
      </c>
      <c r="BE249" s="25" t="s">
        <v>1117</v>
      </c>
      <c r="BF249" s="25">
        <v>3313430</v>
      </c>
    </row>
    <row r="250" spans="1:58" s="70" customFormat="1" ht="68.25" customHeight="1">
      <c r="A250" s="25">
        <v>3</v>
      </c>
      <c r="B250" s="25" t="s">
        <v>1718</v>
      </c>
      <c r="C250" s="25" t="s">
        <v>1715</v>
      </c>
      <c r="D250" s="25" t="s">
        <v>1672</v>
      </c>
      <c r="E250" s="25" t="s">
        <v>4661</v>
      </c>
      <c r="F250" s="93" t="s">
        <v>1117</v>
      </c>
      <c r="G250" s="91" t="s">
        <v>2730</v>
      </c>
      <c r="H250" s="25" t="s">
        <v>408</v>
      </c>
      <c r="I250" s="25" t="s">
        <v>1715</v>
      </c>
      <c r="J250" s="26" t="s">
        <v>1719</v>
      </c>
      <c r="K250" s="25" t="s">
        <v>1664</v>
      </c>
      <c r="L250" s="25" t="s">
        <v>617</v>
      </c>
      <c r="M250" s="27" t="s">
        <v>595</v>
      </c>
      <c r="N250" s="27" t="s">
        <v>1118</v>
      </c>
      <c r="O250" s="27" t="s">
        <v>101</v>
      </c>
      <c r="P250" s="25" t="s">
        <v>142</v>
      </c>
      <c r="Q250" s="28">
        <v>645.04813999999999</v>
      </c>
      <c r="R250" s="28">
        <f t="shared" si="16"/>
        <v>761.15680519999989</v>
      </c>
      <c r="S250" s="28">
        <v>645.04813999999999</v>
      </c>
      <c r="T250" s="34">
        <v>0.18</v>
      </c>
      <c r="U250" s="28">
        <v>645.04813999999999</v>
      </c>
      <c r="V250" s="28">
        <f t="shared" si="17"/>
        <v>761.15680519999989</v>
      </c>
      <c r="W250" s="27" t="s">
        <v>1127</v>
      </c>
      <c r="X250" s="27" t="s">
        <v>133</v>
      </c>
      <c r="Y250" s="27" t="s">
        <v>133</v>
      </c>
      <c r="Z250" s="27" t="s">
        <v>144</v>
      </c>
      <c r="AA250" s="29">
        <v>42323</v>
      </c>
      <c r="AB250" s="29">
        <v>42353</v>
      </c>
      <c r="AC250" s="30"/>
      <c r="AD250" s="30"/>
      <c r="AE250" s="26" t="s">
        <v>616</v>
      </c>
      <c r="AF250" s="27" t="s">
        <v>399</v>
      </c>
      <c r="AG250" s="25">
        <v>796</v>
      </c>
      <c r="AH250" s="25" t="s">
        <v>844</v>
      </c>
      <c r="AI250" s="30">
        <v>13</v>
      </c>
      <c r="AJ250" s="30">
        <v>46000000</v>
      </c>
      <c r="AK250" s="25" t="s">
        <v>1674</v>
      </c>
      <c r="AL250" s="29">
        <v>42370</v>
      </c>
      <c r="AM250" s="29">
        <v>42370</v>
      </c>
      <c r="AN250" s="29">
        <v>42735</v>
      </c>
      <c r="AO250" s="30">
        <v>2016</v>
      </c>
      <c r="AP250" s="25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28"/>
      <c r="BB250" s="30"/>
      <c r="BC250" s="25" t="s">
        <v>4671</v>
      </c>
      <c r="BD250" s="25" t="s">
        <v>1666</v>
      </c>
      <c r="BE250" s="25" t="s">
        <v>1117</v>
      </c>
      <c r="BF250" s="25">
        <v>3313430</v>
      </c>
    </row>
    <row r="251" spans="1:58" s="78" customFormat="1" ht="68.25" customHeight="1">
      <c r="A251" s="71">
        <v>8</v>
      </c>
      <c r="B251" s="71" t="s">
        <v>1720</v>
      </c>
      <c r="C251" s="71" t="s">
        <v>133</v>
      </c>
      <c r="D251" s="71" t="s">
        <v>1721</v>
      </c>
      <c r="E251" s="71" t="s">
        <v>1722</v>
      </c>
      <c r="F251" s="90">
        <v>85</v>
      </c>
      <c r="G251" s="91" t="s">
        <v>2783</v>
      </c>
      <c r="H251" s="71" t="s">
        <v>136</v>
      </c>
      <c r="I251" s="71">
        <v>628859</v>
      </c>
      <c r="J251" s="72" t="s">
        <v>1723</v>
      </c>
      <c r="K251" s="71" t="s">
        <v>1724</v>
      </c>
      <c r="L251" s="71" t="s">
        <v>1724</v>
      </c>
      <c r="M251" s="73" t="s">
        <v>140</v>
      </c>
      <c r="N251" s="73">
        <v>20105140303</v>
      </c>
      <c r="O251" s="73" t="s">
        <v>78</v>
      </c>
      <c r="P251" s="71" t="s">
        <v>1725</v>
      </c>
      <c r="Q251" s="74">
        <v>257500</v>
      </c>
      <c r="R251" s="74">
        <v>257500</v>
      </c>
      <c r="S251" s="74">
        <v>124727.6</v>
      </c>
      <c r="T251" s="75">
        <v>0</v>
      </c>
      <c r="U251" s="74">
        <v>257500</v>
      </c>
      <c r="V251" s="74">
        <v>257500</v>
      </c>
      <c r="W251" s="73" t="s">
        <v>143</v>
      </c>
      <c r="X251" s="73" t="s">
        <v>133</v>
      </c>
      <c r="Y251" s="73" t="s">
        <v>133</v>
      </c>
      <c r="Z251" s="73" t="s">
        <v>290</v>
      </c>
      <c r="AA251" s="76">
        <v>42603</v>
      </c>
      <c r="AB251" s="76">
        <v>42663</v>
      </c>
      <c r="AC251" s="77"/>
      <c r="AD251" s="77"/>
      <c r="AE251" s="72" t="s">
        <v>1726</v>
      </c>
      <c r="AF251" s="73" t="s">
        <v>1727</v>
      </c>
      <c r="AG251" s="71">
        <v>796</v>
      </c>
      <c r="AH251" s="71" t="s">
        <v>1728</v>
      </c>
      <c r="AI251" s="77">
        <v>5348982</v>
      </c>
      <c r="AJ251" s="77">
        <v>45</v>
      </c>
      <c r="AK251" s="71" t="s">
        <v>1729</v>
      </c>
      <c r="AL251" s="76">
        <v>42639</v>
      </c>
      <c r="AM251" s="76">
        <v>42705</v>
      </c>
      <c r="AN251" s="76">
        <v>43466</v>
      </c>
      <c r="AO251" s="77" t="s">
        <v>724</v>
      </c>
      <c r="AP251" s="71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4"/>
      <c r="BB251" s="77"/>
      <c r="BC251" s="71"/>
      <c r="BD251" s="71" t="s">
        <v>1730</v>
      </c>
      <c r="BE251" s="71">
        <v>85</v>
      </c>
      <c r="BF251" s="71">
        <v>8510000</v>
      </c>
    </row>
    <row r="252" spans="1:58" s="78" customFormat="1" ht="68.25" customHeight="1">
      <c r="A252" s="71">
        <v>3</v>
      </c>
      <c r="B252" s="71" t="s">
        <v>1731</v>
      </c>
      <c r="C252" s="71" t="s">
        <v>133</v>
      </c>
      <c r="D252" s="71" t="s">
        <v>1732</v>
      </c>
      <c r="E252" s="71" t="s">
        <v>4661</v>
      </c>
      <c r="F252" s="90" t="s">
        <v>336</v>
      </c>
      <c r="G252" s="91" t="s">
        <v>2784</v>
      </c>
      <c r="H252" s="71" t="s">
        <v>136</v>
      </c>
      <c r="I252" s="71">
        <v>860129</v>
      </c>
      <c r="J252" s="72" t="s">
        <v>1733</v>
      </c>
      <c r="K252" s="71" t="s">
        <v>1739</v>
      </c>
      <c r="L252" s="71" t="s">
        <v>635</v>
      </c>
      <c r="M252" s="73" t="s">
        <v>140</v>
      </c>
      <c r="N252" s="73">
        <v>201020201</v>
      </c>
      <c r="O252" s="73" t="s">
        <v>112</v>
      </c>
      <c r="P252" s="71" t="s">
        <v>1734</v>
      </c>
      <c r="Q252" s="74">
        <v>58482</v>
      </c>
      <c r="R252" s="74">
        <f t="shared" ref="R252:R309" si="20">Q252*1.18</f>
        <v>69008.759999999995</v>
      </c>
      <c r="S252" s="74">
        <v>58482</v>
      </c>
      <c r="T252" s="75">
        <v>0.18</v>
      </c>
      <c r="U252" s="74">
        <v>58482</v>
      </c>
      <c r="V252" s="74">
        <f t="shared" ref="V252:V309" si="21">U252*1.18</f>
        <v>69008.759999999995</v>
      </c>
      <c r="W252" s="73" t="s">
        <v>143</v>
      </c>
      <c r="X252" s="73" t="s">
        <v>133</v>
      </c>
      <c r="Y252" s="73" t="s">
        <v>133</v>
      </c>
      <c r="Z252" s="73" t="s">
        <v>290</v>
      </c>
      <c r="AA252" s="76">
        <v>42355</v>
      </c>
      <c r="AB252" s="76">
        <v>42415</v>
      </c>
      <c r="AC252" s="77"/>
      <c r="AD252" s="77"/>
      <c r="AE252" s="72" t="s">
        <v>1733</v>
      </c>
      <c r="AF252" s="73" t="s">
        <v>399</v>
      </c>
      <c r="AG252" s="71">
        <v>796</v>
      </c>
      <c r="AH252" s="71" t="s">
        <v>231</v>
      </c>
      <c r="AI252" s="77">
        <v>8450</v>
      </c>
      <c r="AJ252" s="77">
        <v>46.45</v>
      </c>
      <c r="AK252" s="71" t="s">
        <v>1735</v>
      </c>
      <c r="AL252" s="76">
        <v>42430</v>
      </c>
      <c r="AM252" s="76">
        <v>42430</v>
      </c>
      <c r="AN252" s="76">
        <v>42735</v>
      </c>
      <c r="AO252" s="77">
        <v>2016</v>
      </c>
      <c r="AP252" s="71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74"/>
      <c r="BB252" s="77"/>
      <c r="BC252" s="71" t="s">
        <v>4662</v>
      </c>
      <c r="BD252" s="71" t="s">
        <v>1196</v>
      </c>
      <c r="BE252" s="71" t="s">
        <v>336</v>
      </c>
      <c r="BF252" s="71">
        <v>4530645</v>
      </c>
    </row>
    <row r="253" spans="1:58" s="78" customFormat="1" ht="68.25" customHeight="1">
      <c r="A253" s="71">
        <v>3</v>
      </c>
      <c r="B253" s="71" t="s">
        <v>1736</v>
      </c>
      <c r="C253" s="71" t="s">
        <v>133</v>
      </c>
      <c r="D253" s="71" t="s">
        <v>1732</v>
      </c>
      <c r="E253" s="71" t="s">
        <v>4661</v>
      </c>
      <c r="F253" s="90" t="s">
        <v>1737</v>
      </c>
      <c r="G253" s="91" t="s">
        <v>2784</v>
      </c>
      <c r="H253" s="71" t="s">
        <v>136</v>
      </c>
      <c r="I253" s="71">
        <v>860130</v>
      </c>
      <c r="J253" s="72" t="s">
        <v>1738</v>
      </c>
      <c r="K253" s="71" t="s">
        <v>1739</v>
      </c>
      <c r="L253" s="71" t="s">
        <v>635</v>
      </c>
      <c r="M253" s="73" t="s">
        <v>140</v>
      </c>
      <c r="N253" s="73">
        <v>201020201</v>
      </c>
      <c r="O253" s="73" t="s">
        <v>110</v>
      </c>
      <c r="P253" s="71" t="s">
        <v>1734</v>
      </c>
      <c r="Q253" s="74">
        <v>51134.77</v>
      </c>
      <c r="R253" s="74">
        <f t="shared" si="20"/>
        <v>60339.028599999991</v>
      </c>
      <c r="S253" s="74">
        <v>51134.77</v>
      </c>
      <c r="T253" s="75">
        <v>0.18</v>
      </c>
      <c r="U253" s="74">
        <v>51134.77</v>
      </c>
      <c r="V253" s="74">
        <f t="shared" si="21"/>
        <v>60339.028599999991</v>
      </c>
      <c r="W253" s="73" t="s">
        <v>143</v>
      </c>
      <c r="X253" s="73" t="s">
        <v>133</v>
      </c>
      <c r="Y253" s="73" t="s">
        <v>133</v>
      </c>
      <c r="Z253" s="73" t="s">
        <v>290</v>
      </c>
      <c r="AA253" s="76">
        <v>42323</v>
      </c>
      <c r="AB253" s="76">
        <v>42353</v>
      </c>
      <c r="AC253" s="77"/>
      <c r="AD253" s="77"/>
      <c r="AE253" s="72" t="s">
        <v>1738</v>
      </c>
      <c r="AF253" s="73" t="s">
        <v>399</v>
      </c>
      <c r="AG253" s="71">
        <v>796</v>
      </c>
      <c r="AH253" s="71" t="s">
        <v>231</v>
      </c>
      <c r="AI253" s="77">
        <v>52624</v>
      </c>
      <c r="AJ253" s="77">
        <v>46.45</v>
      </c>
      <c r="AK253" s="71" t="s">
        <v>1735</v>
      </c>
      <c r="AL253" s="76">
        <v>42380</v>
      </c>
      <c r="AM253" s="76">
        <v>42380</v>
      </c>
      <c r="AN253" s="76">
        <v>42735</v>
      </c>
      <c r="AO253" s="77">
        <v>2016</v>
      </c>
      <c r="AP253" s="71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4"/>
      <c r="BB253" s="77"/>
      <c r="BC253" s="71" t="s">
        <v>4662</v>
      </c>
      <c r="BD253" s="71" t="s">
        <v>1196</v>
      </c>
      <c r="BE253" s="71" t="s">
        <v>1737</v>
      </c>
      <c r="BF253" s="71">
        <v>4530645</v>
      </c>
    </row>
    <row r="254" spans="1:58" s="78" customFormat="1" ht="68.25" customHeight="1">
      <c r="A254" s="71">
        <v>3</v>
      </c>
      <c r="B254" s="71" t="s">
        <v>1740</v>
      </c>
      <c r="C254" s="71" t="s">
        <v>133</v>
      </c>
      <c r="D254" s="71" t="s">
        <v>1732</v>
      </c>
      <c r="E254" s="71" t="s">
        <v>4661</v>
      </c>
      <c r="F254" s="90" t="s">
        <v>336</v>
      </c>
      <c r="G254" s="91" t="s">
        <v>2784</v>
      </c>
      <c r="H254" s="71" t="s">
        <v>136</v>
      </c>
      <c r="I254" s="71">
        <v>860131</v>
      </c>
      <c r="J254" s="72" t="s">
        <v>1741</v>
      </c>
      <c r="K254" s="71" t="s">
        <v>1739</v>
      </c>
      <c r="L254" s="71" t="s">
        <v>635</v>
      </c>
      <c r="M254" s="73" t="s">
        <v>140</v>
      </c>
      <c r="N254" s="73">
        <v>201020201</v>
      </c>
      <c r="O254" s="73" t="s">
        <v>110</v>
      </c>
      <c r="P254" s="71" t="s">
        <v>1734</v>
      </c>
      <c r="Q254" s="74">
        <v>4415.2300800000003</v>
      </c>
      <c r="R254" s="74">
        <f t="shared" si="20"/>
        <v>5209.9714943999998</v>
      </c>
      <c r="S254" s="74">
        <v>4415.2300800000003</v>
      </c>
      <c r="T254" s="75">
        <v>0.18</v>
      </c>
      <c r="U254" s="74">
        <v>4415.2300800000003</v>
      </c>
      <c r="V254" s="74">
        <f t="shared" si="21"/>
        <v>5209.9714943999998</v>
      </c>
      <c r="W254" s="73" t="s">
        <v>289</v>
      </c>
      <c r="X254" s="73" t="s">
        <v>133</v>
      </c>
      <c r="Y254" s="73" t="s">
        <v>133</v>
      </c>
      <c r="Z254" s="73" t="s">
        <v>290</v>
      </c>
      <c r="AA254" s="76">
        <v>42462</v>
      </c>
      <c r="AB254" s="76">
        <v>42507</v>
      </c>
      <c r="AC254" s="77"/>
      <c r="AD254" s="77"/>
      <c r="AE254" s="72" t="s">
        <v>1741</v>
      </c>
      <c r="AF254" s="73" t="s">
        <v>399</v>
      </c>
      <c r="AG254" s="71">
        <v>796</v>
      </c>
      <c r="AH254" s="71" t="s">
        <v>231</v>
      </c>
      <c r="AI254" s="77">
        <v>240</v>
      </c>
      <c r="AJ254" s="77">
        <v>46.45</v>
      </c>
      <c r="AK254" s="71" t="s">
        <v>1735</v>
      </c>
      <c r="AL254" s="76">
        <v>42522</v>
      </c>
      <c r="AM254" s="76">
        <v>42522</v>
      </c>
      <c r="AN254" s="76">
        <v>42735</v>
      </c>
      <c r="AO254" s="77">
        <v>2016</v>
      </c>
      <c r="AP254" s="71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4"/>
      <c r="BB254" s="77"/>
      <c r="BC254" s="71" t="s">
        <v>4662</v>
      </c>
      <c r="BD254" s="71" t="s">
        <v>1196</v>
      </c>
      <c r="BE254" s="71" t="s">
        <v>336</v>
      </c>
      <c r="BF254" s="71">
        <v>4530645</v>
      </c>
    </row>
    <row r="255" spans="1:58" s="78" customFormat="1" ht="68.25" customHeight="1">
      <c r="A255" s="71">
        <v>8</v>
      </c>
      <c r="B255" s="71" t="s">
        <v>1742</v>
      </c>
      <c r="C255" s="71" t="s">
        <v>133</v>
      </c>
      <c r="D255" s="71" t="s">
        <v>1743</v>
      </c>
      <c r="E255" s="71" t="s">
        <v>4661</v>
      </c>
      <c r="F255" s="90" t="s">
        <v>1737</v>
      </c>
      <c r="G255" s="91" t="s">
        <v>2782</v>
      </c>
      <c r="H255" s="71" t="s">
        <v>136</v>
      </c>
      <c r="I255" s="71">
        <v>860127</v>
      </c>
      <c r="J255" s="72" t="s">
        <v>1744</v>
      </c>
      <c r="K255" s="71" t="s">
        <v>288</v>
      </c>
      <c r="L255" s="71" t="s">
        <v>288</v>
      </c>
      <c r="M255" s="73" t="s">
        <v>140</v>
      </c>
      <c r="N255" s="73">
        <v>2010204</v>
      </c>
      <c r="O255" s="73" t="s">
        <v>109</v>
      </c>
      <c r="P255" s="71" t="s">
        <v>1745</v>
      </c>
      <c r="Q255" s="74">
        <v>77936</v>
      </c>
      <c r="R255" s="74">
        <f t="shared" si="20"/>
        <v>91964.479999999996</v>
      </c>
      <c r="S255" s="74">
        <v>77936</v>
      </c>
      <c r="T255" s="75">
        <v>0.18</v>
      </c>
      <c r="U255" s="74">
        <v>77936</v>
      </c>
      <c r="V255" s="74">
        <f t="shared" si="21"/>
        <v>91964.479999999996</v>
      </c>
      <c r="W255" s="73" t="s">
        <v>143</v>
      </c>
      <c r="X255" s="73" t="s">
        <v>133</v>
      </c>
      <c r="Y255" s="73" t="s">
        <v>133</v>
      </c>
      <c r="Z255" s="73" t="s">
        <v>290</v>
      </c>
      <c r="AA255" s="76">
        <v>42383</v>
      </c>
      <c r="AB255" s="76">
        <v>42443</v>
      </c>
      <c r="AC255" s="77"/>
      <c r="AD255" s="77"/>
      <c r="AE255" s="72" t="s">
        <v>1744</v>
      </c>
      <c r="AF255" s="73" t="s">
        <v>399</v>
      </c>
      <c r="AG255" s="71">
        <v>796</v>
      </c>
      <c r="AH255" s="71" t="s">
        <v>231</v>
      </c>
      <c r="AI255" s="77">
        <v>1</v>
      </c>
      <c r="AJ255" s="77">
        <v>45</v>
      </c>
      <c r="AK255" s="71" t="s">
        <v>148</v>
      </c>
      <c r="AL255" s="76">
        <v>42460</v>
      </c>
      <c r="AM255" s="76">
        <v>42461</v>
      </c>
      <c r="AN255" s="76">
        <v>42551</v>
      </c>
      <c r="AO255" s="77">
        <v>2016</v>
      </c>
      <c r="AP255" s="71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4"/>
      <c r="BB255" s="77"/>
      <c r="BC255" s="71" t="s">
        <v>4662</v>
      </c>
      <c r="BD255" s="71" t="s">
        <v>1196</v>
      </c>
      <c r="BE255" s="71" t="s">
        <v>1737</v>
      </c>
      <c r="BF255" s="71">
        <v>4010412</v>
      </c>
    </row>
    <row r="256" spans="1:58" s="78" customFormat="1" ht="68.25" customHeight="1">
      <c r="A256" s="71">
        <v>8</v>
      </c>
      <c r="B256" s="71" t="s">
        <v>1746</v>
      </c>
      <c r="C256" s="71" t="s">
        <v>133</v>
      </c>
      <c r="D256" s="71" t="s">
        <v>1743</v>
      </c>
      <c r="E256" s="71" t="s">
        <v>4661</v>
      </c>
      <c r="F256" s="90" t="s">
        <v>1737</v>
      </c>
      <c r="G256" s="91" t="s">
        <v>2782</v>
      </c>
      <c r="H256" s="71" t="s">
        <v>136</v>
      </c>
      <c r="I256" s="71">
        <v>860128</v>
      </c>
      <c r="J256" s="72" t="s">
        <v>1747</v>
      </c>
      <c r="K256" s="71" t="s">
        <v>288</v>
      </c>
      <c r="L256" s="71" t="s">
        <v>288</v>
      </c>
      <c r="M256" s="73" t="s">
        <v>140</v>
      </c>
      <c r="N256" s="73">
        <v>2010204</v>
      </c>
      <c r="O256" s="73" t="s">
        <v>109</v>
      </c>
      <c r="P256" s="71" t="s">
        <v>1745</v>
      </c>
      <c r="Q256" s="74">
        <v>40149</v>
      </c>
      <c r="R256" s="74">
        <f t="shared" si="20"/>
        <v>47375.82</v>
      </c>
      <c r="S256" s="74">
        <v>40149</v>
      </c>
      <c r="T256" s="75">
        <v>0.18</v>
      </c>
      <c r="U256" s="74">
        <v>40149</v>
      </c>
      <c r="V256" s="74">
        <f t="shared" si="21"/>
        <v>47375.82</v>
      </c>
      <c r="W256" s="73" t="s">
        <v>143</v>
      </c>
      <c r="X256" s="73" t="s">
        <v>133</v>
      </c>
      <c r="Y256" s="73" t="s">
        <v>133</v>
      </c>
      <c r="Z256" s="73" t="s">
        <v>290</v>
      </c>
      <c r="AA256" s="76">
        <v>42383</v>
      </c>
      <c r="AB256" s="76">
        <v>42443</v>
      </c>
      <c r="AC256" s="77"/>
      <c r="AD256" s="77"/>
      <c r="AE256" s="72" t="s">
        <v>1747</v>
      </c>
      <c r="AF256" s="73" t="s">
        <v>399</v>
      </c>
      <c r="AG256" s="71">
        <v>796</v>
      </c>
      <c r="AH256" s="71" t="s">
        <v>231</v>
      </c>
      <c r="AI256" s="77">
        <v>1</v>
      </c>
      <c r="AJ256" s="77">
        <v>46</v>
      </c>
      <c r="AK256" s="71" t="s">
        <v>159</v>
      </c>
      <c r="AL256" s="76">
        <v>42460</v>
      </c>
      <c r="AM256" s="76">
        <v>42461</v>
      </c>
      <c r="AN256" s="76">
        <v>42551</v>
      </c>
      <c r="AO256" s="77">
        <v>2016</v>
      </c>
      <c r="AP256" s="71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4"/>
      <c r="BB256" s="77"/>
      <c r="BC256" s="71" t="s">
        <v>4662</v>
      </c>
      <c r="BD256" s="71" t="s">
        <v>1196</v>
      </c>
      <c r="BE256" s="71" t="s">
        <v>1737</v>
      </c>
      <c r="BF256" s="71">
        <v>4010412</v>
      </c>
    </row>
    <row r="257" spans="1:58" s="78" customFormat="1" ht="68.25" customHeight="1">
      <c r="A257" s="71">
        <v>8</v>
      </c>
      <c r="B257" s="71" t="s">
        <v>1748</v>
      </c>
      <c r="C257" s="71" t="s">
        <v>133</v>
      </c>
      <c r="D257" s="71" t="s">
        <v>1749</v>
      </c>
      <c r="E257" s="71" t="s">
        <v>1084</v>
      </c>
      <c r="F257" s="90" t="s">
        <v>984</v>
      </c>
      <c r="G257" s="91" t="s">
        <v>2785</v>
      </c>
      <c r="H257" s="71" t="s">
        <v>408</v>
      </c>
      <c r="I257" s="71">
        <v>860174</v>
      </c>
      <c r="J257" s="72" t="s">
        <v>1750</v>
      </c>
      <c r="K257" s="71" t="s">
        <v>1751</v>
      </c>
      <c r="L257" s="71" t="s">
        <v>288</v>
      </c>
      <c r="M257" s="73" t="s">
        <v>140</v>
      </c>
      <c r="N257" s="73">
        <v>20105140401</v>
      </c>
      <c r="O257" s="73" t="s">
        <v>85</v>
      </c>
      <c r="P257" s="71" t="s">
        <v>1745</v>
      </c>
      <c r="Q257" s="74">
        <v>107381.8</v>
      </c>
      <c r="R257" s="74">
        <f t="shared" si="20"/>
        <v>126710.52399999999</v>
      </c>
      <c r="S257" s="74">
        <v>107381.8</v>
      </c>
      <c r="T257" s="75">
        <v>0.18</v>
      </c>
      <c r="U257" s="74">
        <v>107381.8</v>
      </c>
      <c r="V257" s="74">
        <f t="shared" si="21"/>
        <v>126710.52399999999</v>
      </c>
      <c r="W257" s="73" t="s">
        <v>143</v>
      </c>
      <c r="X257" s="73" t="s">
        <v>133</v>
      </c>
      <c r="Y257" s="73" t="s">
        <v>133</v>
      </c>
      <c r="Z257" s="73" t="s">
        <v>290</v>
      </c>
      <c r="AA257" s="76">
        <v>42323</v>
      </c>
      <c r="AB257" s="76">
        <v>42353</v>
      </c>
      <c r="AC257" s="77"/>
      <c r="AD257" s="77"/>
      <c r="AE257" s="72" t="s">
        <v>1752</v>
      </c>
      <c r="AF257" s="73" t="s">
        <v>399</v>
      </c>
      <c r="AG257" s="71">
        <v>642</v>
      </c>
      <c r="AH257" s="71" t="s">
        <v>1753</v>
      </c>
      <c r="AI257" s="77">
        <v>120</v>
      </c>
      <c r="AJ257" s="77">
        <v>46.45</v>
      </c>
      <c r="AK257" s="71" t="s">
        <v>1735</v>
      </c>
      <c r="AL257" s="76">
        <v>42370</v>
      </c>
      <c r="AM257" s="76">
        <v>42370</v>
      </c>
      <c r="AN257" s="76">
        <v>42735</v>
      </c>
      <c r="AO257" s="77">
        <v>2016</v>
      </c>
      <c r="AP257" s="71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4"/>
      <c r="BB257" s="77"/>
      <c r="BC257" s="71"/>
      <c r="BD257" s="71" t="s">
        <v>1196</v>
      </c>
      <c r="BE257" s="71" t="s">
        <v>984</v>
      </c>
      <c r="BF257" s="71">
        <v>6022000</v>
      </c>
    </row>
    <row r="258" spans="1:58" s="78" customFormat="1" ht="68.25" customHeight="1">
      <c r="A258" s="71">
        <v>8</v>
      </c>
      <c r="B258" s="71" t="s">
        <v>1754</v>
      </c>
      <c r="C258" s="71" t="s">
        <v>133</v>
      </c>
      <c r="D258" s="71" t="s">
        <v>1749</v>
      </c>
      <c r="E258" s="71" t="s">
        <v>406</v>
      </c>
      <c r="F258" s="90" t="s">
        <v>407</v>
      </c>
      <c r="G258" s="91" t="s">
        <v>2743</v>
      </c>
      <c r="H258" s="71" t="s">
        <v>408</v>
      </c>
      <c r="I258" s="71">
        <v>860173</v>
      </c>
      <c r="J258" s="72" t="s">
        <v>1755</v>
      </c>
      <c r="K258" s="71" t="s">
        <v>623</v>
      </c>
      <c r="L258" s="71" t="s">
        <v>288</v>
      </c>
      <c r="M258" s="73" t="s">
        <v>140</v>
      </c>
      <c r="N258" s="73">
        <v>20105140703</v>
      </c>
      <c r="O258" s="73" t="s">
        <v>81</v>
      </c>
      <c r="P258" s="71" t="s">
        <v>1745</v>
      </c>
      <c r="Q258" s="74">
        <v>4201.0200000000004</v>
      </c>
      <c r="R258" s="74">
        <f t="shared" si="20"/>
        <v>4957.2035999999998</v>
      </c>
      <c r="S258" s="74">
        <v>1050.3</v>
      </c>
      <c r="T258" s="75">
        <v>0.18</v>
      </c>
      <c r="U258" s="74">
        <v>4201.0200000000004</v>
      </c>
      <c r="V258" s="74">
        <f t="shared" si="21"/>
        <v>4957.2035999999998</v>
      </c>
      <c r="W258" s="73" t="s">
        <v>289</v>
      </c>
      <c r="X258" s="73" t="s">
        <v>133</v>
      </c>
      <c r="Y258" s="73" t="s">
        <v>133</v>
      </c>
      <c r="Z258" s="73" t="s">
        <v>290</v>
      </c>
      <c r="AA258" s="76">
        <v>42583</v>
      </c>
      <c r="AB258" s="76">
        <v>42628</v>
      </c>
      <c r="AC258" s="77"/>
      <c r="AD258" s="77"/>
      <c r="AE258" s="72" t="s">
        <v>1756</v>
      </c>
      <c r="AF258" s="73" t="s">
        <v>399</v>
      </c>
      <c r="AG258" s="71">
        <v>796</v>
      </c>
      <c r="AH258" s="71" t="s">
        <v>231</v>
      </c>
      <c r="AI258" s="77">
        <v>1</v>
      </c>
      <c r="AJ258" s="77">
        <v>46.45</v>
      </c>
      <c r="AK258" s="71" t="s">
        <v>1735</v>
      </c>
      <c r="AL258" s="76">
        <v>42644</v>
      </c>
      <c r="AM258" s="76">
        <v>42644</v>
      </c>
      <c r="AN258" s="76">
        <v>43008</v>
      </c>
      <c r="AO258" s="77" t="s">
        <v>292</v>
      </c>
      <c r="AP258" s="71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4"/>
      <c r="BB258" s="77"/>
      <c r="BC258" s="71"/>
      <c r="BD258" s="71" t="s">
        <v>1196</v>
      </c>
      <c r="BE258" s="71" t="s">
        <v>407</v>
      </c>
      <c r="BF258" s="71">
        <v>7493000</v>
      </c>
    </row>
    <row r="259" spans="1:58" s="78" customFormat="1" ht="68.25" customHeight="1">
      <c r="A259" s="71">
        <v>3</v>
      </c>
      <c r="B259" s="71" t="s">
        <v>1757</v>
      </c>
      <c r="C259" s="71" t="s">
        <v>133</v>
      </c>
      <c r="D259" s="71" t="s">
        <v>1758</v>
      </c>
      <c r="E259" s="71" t="s">
        <v>2625</v>
      </c>
      <c r="F259" s="90" t="s">
        <v>1759</v>
      </c>
      <c r="G259" s="91" t="s">
        <v>2736</v>
      </c>
      <c r="H259" s="71" t="s">
        <v>408</v>
      </c>
      <c r="I259" s="71">
        <v>860175</v>
      </c>
      <c r="J259" s="72" t="s">
        <v>1760</v>
      </c>
      <c r="K259" s="71" t="s">
        <v>1761</v>
      </c>
      <c r="L259" s="71" t="s">
        <v>635</v>
      </c>
      <c r="M259" s="73" t="s">
        <v>140</v>
      </c>
      <c r="N259" s="73">
        <v>201020202</v>
      </c>
      <c r="O259" s="73" t="s">
        <v>111</v>
      </c>
      <c r="P259" s="71" t="s">
        <v>1762</v>
      </c>
      <c r="Q259" s="74">
        <v>1707</v>
      </c>
      <c r="R259" s="74">
        <f t="shared" si="20"/>
        <v>2014.26</v>
      </c>
      <c r="S259" s="74">
        <v>1707</v>
      </c>
      <c r="T259" s="75">
        <v>0.18</v>
      </c>
      <c r="U259" s="74">
        <v>1707</v>
      </c>
      <c r="V259" s="74">
        <f t="shared" si="21"/>
        <v>2014.26</v>
      </c>
      <c r="W259" s="73" t="s">
        <v>289</v>
      </c>
      <c r="X259" s="73" t="s">
        <v>133</v>
      </c>
      <c r="Y259" s="73" t="s">
        <v>133</v>
      </c>
      <c r="Z259" s="73" t="s">
        <v>290</v>
      </c>
      <c r="AA259" s="76">
        <v>42405</v>
      </c>
      <c r="AB259" s="76">
        <v>42450</v>
      </c>
      <c r="AC259" s="77"/>
      <c r="AD259" s="77"/>
      <c r="AE259" s="72" t="s">
        <v>1763</v>
      </c>
      <c r="AF259" s="73" t="s">
        <v>1764</v>
      </c>
      <c r="AG259" s="71">
        <v>796</v>
      </c>
      <c r="AH259" s="71" t="s">
        <v>231</v>
      </c>
      <c r="AI259" s="77">
        <v>2144</v>
      </c>
      <c r="AJ259" s="77">
        <v>45</v>
      </c>
      <c r="AK259" s="71" t="s">
        <v>148</v>
      </c>
      <c r="AL259" s="76">
        <v>42461</v>
      </c>
      <c r="AM259" s="76">
        <v>42461</v>
      </c>
      <c r="AN259" s="76">
        <v>42735</v>
      </c>
      <c r="AO259" s="77">
        <v>2016</v>
      </c>
      <c r="AP259" s="71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4"/>
      <c r="BB259" s="77"/>
      <c r="BC259" s="71"/>
      <c r="BD259" s="71" t="s">
        <v>1196</v>
      </c>
      <c r="BE259" s="71" t="s">
        <v>1759</v>
      </c>
      <c r="BF259" s="71">
        <v>7424020</v>
      </c>
    </row>
    <row r="260" spans="1:58" s="78" customFormat="1" ht="68.25" customHeight="1">
      <c r="A260" s="71">
        <v>3</v>
      </c>
      <c r="B260" s="71" t="s">
        <v>1774</v>
      </c>
      <c r="C260" s="71" t="s">
        <v>133</v>
      </c>
      <c r="D260" s="71" t="s">
        <v>213</v>
      </c>
      <c r="E260" s="71" t="s">
        <v>2625</v>
      </c>
      <c r="F260" s="90" t="s">
        <v>766</v>
      </c>
      <c r="G260" s="91" t="s">
        <v>2730</v>
      </c>
      <c r="H260" s="71" t="s">
        <v>408</v>
      </c>
      <c r="I260" s="71">
        <v>817156</v>
      </c>
      <c r="J260" s="72" t="s">
        <v>1775</v>
      </c>
      <c r="K260" s="71" t="s">
        <v>669</v>
      </c>
      <c r="L260" s="71" t="s">
        <v>1766</v>
      </c>
      <c r="M260" s="73" t="s">
        <v>595</v>
      </c>
      <c r="N260" s="73" t="s">
        <v>1767</v>
      </c>
      <c r="O260" s="73" t="s">
        <v>114</v>
      </c>
      <c r="P260" s="71" t="s">
        <v>142</v>
      </c>
      <c r="Q260" s="74">
        <v>1146.4000000000001</v>
      </c>
      <c r="R260" s="74">
        <f t="shared" si="20"/>
        <v>1352.752</v>
      </c>
      <c r="S260" s="74">
        <f t="shared" ref="S260:S268" si="22">Q260</f>
        <v>1146.4000000000001</v>
      </c>
      <c r="T260" s="75">
        <v>0.18</v>
      </c>
      <c r="U260" s="74">
        <v>1146.4000000000001</v>
      </c>
      <c r="V260" s="74">
        <f t="shared" si="21"/>
        <v>1352.752</v>
      </c>
      <c r="W260" s="73" t="s">
        <v>289</v>
      </c>
      <c r="X260" s="73" t="s">
        <v>133</v>
      </c>
      <c r="Y260" s="73" t="s">
        <v>133</v>
      </c>
      <c r="Z260" s="73" t="s">
        <v>144</v>
      </c>
      <c r="AA260" s="76">
        <f>AB260-45</f>
        <v>42487</v>
      </c>
      <c r="AB260" s="76">
        <f>AL260-20</f>
        <v>42532</v>
      </c>
      <c r="AC260" s="77"/>
      <c r="AD260" s="77"/>
      <c r="AE260" s="72" t="s">
        <v>1775</v>
      </c>
      <c r="AF260" s="73" t="s">
        <v>1768</v>
      </c>
      <c r="AG260" s="71">
        <v>796</v>
      </c>
      <c r="AH260" s="71" t="s">
        <v>231</v>
      </c>
      <c r="AI260" s="77">
        <v>4</v>
      </c>
      <c r="AJ260" s="77">
        <v>46434</v>
      </c>
      <c r="AK260" s="71" t="s">
        <v>219</v>
      </c>
      <c r="AL260" s="76">
        <v>42552</v>
      </c>
      <c r="AM260" s="76">
        <v>42552</v>
      </c>
      <c r="AN260" s="76">
        <v>42735</v>
      </c>
      <c r="AO260" s="77">
        <v>2016</v>
      </c>
      <c r="AP260" s="71"/>
      <c r="AQ260" s="77"/>
      <c r="AR260" s="77"/>
      <c r="AS260" s="77"/>
      <c r="AT260" s="77"/>
      <c r="AU260" s="77"/>
      <c r="AV260" s="77"/>
      <c r="AW260" s="77"/>
      <c r="AX260" s="77"/>
      <c r="AY260" s="77"/>
      <c r="AZ260" s="77"/>
      <c r="BA260" s="74"/>
      <c r="BB260" s="77"/>
      <c r="BC260" s="71"/>
      <c r="BD260" s="71" t="s">
        <v>2548</v>
      </c>
      <c r="BE260" s="71" t="s">
        <v>766</v>
      </c>
      <c r="BF260" s="71">
        <v>3313439</v>
      </c>
    </row>
    <row r="261" spans="1:58" s="78" customFormat="1" ht="68.25" customHeight="1">
      <c r="A261" s="71">
        <v>3</v>
      </c>
      <c r="B261" s="71" t="s">
        <v>1776</v>
      </c>
      <c r="C261" s="71" t="s">
        <v>133</v>
      </c>
      <c r="D261" s="71" t="s">
        <v>213</v>
      </c>
      <c r="E261" s="71" t="s">
        <v>2625</v>
      </c>
      <c r="F261" s="90" t="s">
        <v>766</v>
      </c>
      <c r="G261" s="91" t="s">
        <v>2786</v>
      </c>
      <c r="H261" s="71" t="s">
        <v>408</v>
      </c>
      <c r="I261" s="71">
        <v>817157</v>
      </c>
      <c r="J261" s="72" t="s">
        <v>1777</v>
      </c>
      <c r="K261" s="71" t="s">
        <v>1778</v>
      </c>
      <c r="L261" s="71" t="s">
        <v>1766</v>
      </c>
      <c r="M261" s="73" t="s">
        <v>595</v>
      </c>
      <c r="N261" s="73" t="s">
        <v>1767</v>
      </c>
      <c r="O261" s="73" t="s">
        <v>114</v>
      </c>
      <c r="P261" s="71" t="s">
        <v>142</v>
      </c>
      <c r="Q261" s="74">
        <v>1424</v>
      </c>
      <c r="R261" s="74">
        <f t="shared" si="20"/>
        <v>1680.32</v>
      </c>
      <c r="S261" s="74">
        <f t="shared" si="22"/>
        <v>1424</v>
      </c>
      <c r="T261" s="75">
        <v>0.18</v>
      </c>
      <c r="U261" s="74">
        <v>1424</v>
      </c>
      <c r="V261" s="74">
        <f t="shared" si="21"/>
        <v>1680.32</v>
      </c>
      <c r="W261" s="73" t="s">
        <v>289</v>
      </c>
      <c r="X261" s="73" t="s">
        <v>133</v>
      </c>
      <c r="Y261" s="73" t="s">
        <v>133</v>
      </c>
      <c r="Z261" s="73" t="s">
        <v>144</v>
      </c>
      <c r="AA261" s="76">
        <v>42323</v>
      </c>
      <c r="AB261" s="76">
        <v>42353</v>
      </c>
      <c r="AC261" s="77"/>
      <c r="AD261" s="77"/>
      <c r="AE261" s="72" t="s">
        <v>1777</v>
      </c>
      <c r="AF261" s="73" t="s">
        <v>1768</v>
      </c>
      <c r="AG261" s="71">
        <v>796</v>
      </c>
      <c r="AH261" s="71" t="s">
        <v>231</v>
      </c>
      <c r="AI261" s="77">
        <v>61</v>
      </c>
      <c r="AJ261" s="77">
        <v>46434</v>
      </c>
      <c r="AK261" s="71" t="s">
        <v>219</v>
      </c>
      <c r="AL261" s="76">
        <v>42370</v>
      </c>
      <c r="AM261" s="76">
        <v>42370</v>
      </c>
      <c r="AN261" s="76">
        <v>42735</v>
      </c>
      <c r="AO261" s="77">
        <v>2016</v>
      </c>
      <c r="AP261" s="71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4"/>
      <c r="BB261" s="77"/>
      <c r="BC261" s="71" t="s">
        <v>1779</v>
      </c>
      <c r="BD261" s="71" t="s">
        <v>2548</v>
      </c>
      <c r="BE261" s="71" t="s">
        <v>766</v>
      </c>
      <c r="BF261" s="71">
        <v>4526331</v>
      </c>
    </row>
    <row r="262" spans="1:58" s="78" customFormat="1" ht="68.25" customHeight="1">
      <c r="A262" s="71">
        <v>3</v>
      </c>
      <c r="B262" s="71" t="s">
        <v>1780</v>
      </c>
      <c r="C262" s="71" t="s">
        <v>133</v>
      </c>
      <c r="D262" s="71" t="s">
        <v>213</v>
      </c>
      <c r="E262" s="71" t="s">
        <v>2625</v>
      </c>
      <c r="F262" s="90" t="s">
        <v>766</v>
      </c>
      <c r="G262" s="91" t="s">
        <v>2786</v>
      </c>
      <c r="H262" s="71" t="s">
        <v>408</v>
      </c>
      <c r="I262" s="71">
        <v>817158</v>
      </c>
      <c r="J262" s="72" t="s">
        <v>1781</v>
      </c>
      <c r="K262" s="71" t="s">
        <v>687</v>
      </c>
      <c r="L262" s="71" t="s">
        <v>1766</v>
      </c>
      <c r="M262" s="73" t="s">
        <v>595</v>
      </c>
      <c r="N262" s="73" t="s">
        <v>1767</v>
      </c>
      <c r="O262" s="73" t="s">
        <v>114</v>
      </c>
      <c r="P262" s="71" t="s">
        <v>142</v>
      </c>
      <c r="Q262" s="74">
        <v>5332</v>
      </c>
      <c r="R262" s="74">
        <f t="shared" si="20"/>
        <v>6291.7599999999993</v>
      </c>
      <c r="S262" s="74">
        <f t="shared" si="22"/>
        <v>5332</v>
      </c>
      <c r="T262" s="75">
        <v>0.18</v>
      </c>
      <c r="U262" s="74">
        <v>5332</v>
      </c>
      <c r="V262" s="74">
        <f t="shared" si="21"/>
        <v>6291.7599999999993</v>
      </c>
      <c r="W262" s="73" t="s">
        <v>289</v>
      </c>
      <c r="X262" s="73" t="s">
        <v>133</v>
      </c>
      <c r="Y262" s="73" t="s">
        <v>133</v>
      </c>
      <c r="Z262" s="73" t="s">
        <v>144</v>
      </c>
      <c r="AA262" s="76">
        <v>42323</v>
      </c>
      <c r="AB262" s="76">
        <v>42353</v>
      </c>
      <c r="AC262" s="77"/>
      <c r="AD262" s="77"/>
      <c r="AE262" s="72" t="s">
        <v>1781</v>
      </c>
      <c r="AF262" s="73" t="s">
        <v>1768</v>
      </c>
      <c r="AG262" s="71">
        <v>796</v>
      </c>
      <c r="AH262" s="71" t="s">
        <v>231</v>
      </c>
      <c r="AI262" s="77">
        <v>490</v>
      </c>
      <c r="AJ262" s="77">
        <v>46434</v>
      </c>
      <c r="AK262" s="71" t="s">
        <v>219</v>
      </c>
      <c r="AL262" s="76">
        <v>42370</v>
      </c>
      <c r="AM262" s="76">
        <v>42370</v>
      </c>
      <c r="AN262" s="76">
        <v>42735</v>
      </c>
      <c r="AO262" s="77">
        <v>2016</v>
      </c>
      <c r="AP262" s="71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4"/>
      <c r="BB262" s="77"/>
      <c r="BC262" s="71" t="s">
        <v>1779</v>
      </c>
      <c r="BD262" s="71" t="s">
        <v>2548</v>
      </c>
      <c r="BE262" s="71" t="s">
        <v>766</v>
      </c>
      <c r="BF262" s="71">
        <v>4526331</v>
      </c>
    </row>
    <row r="263" spans="1:58" s="78" customFormat="1" ht="68.25" customHeight="1">
      <c r="A263" s="71">
        <v>3</v>
      </c>
      <c r="B263" s="71" t="s">
        <v>1784</v>
      </c>
      <c r="C263" s="71" t="s">
        <v>133</v>
      </c>
      <c r="D263" s="71" t="s">
        <v>213</v>
      </c>
      <c r="E263" s="71" t="s">
        <v>2625</v>
      </c>
      <c r="F263" s="90" t="s">
        <v>1141</v>
      </c>
      <c r="G263" s="91" t="s">
        <v>2787</v>
      </c>
      <c r="H263" s="71" t="s">
        <v>136</v>
      </c>
      <c r="I263" s="71">
        <v>817170</v>
      </c>
      <c r="J263" s="72" t="s">
        <v>1785</v>
      </c>
      <c r="K263" s="71" t="s">
        <v>1786</v>
      </c>
      <c r="L263" s="71" t="s">
        <v>1783</v>
      </c>
      <c r="M263" s="73" t="s">
        <v>595</v>
      </c>
      <c r="N263" s="73" t="s">
        <v>215</v>
      </c>
      <c r="O263" s="73" t="s">
        <v>123</v>
      </c>
      <c r="P263" s="71" t="s">
        <v>142</v>
      </c>
      <c r="Q263" s="74">
        <v>2248.4417199999998</v>
      </c>
      <c r="R263" s="74">
        <f t="shared" si="20"/>
        <v>2653.1612295999998</v>
      </c>
      <c r="S263" s="74">
        <f t="shared" si="22"/>
        <v>2248.4417199999998</v>
      </c>
      <c r="T263" s="75">
        <v>0.18</v>
      </c>
      <c r="U263" s="74">
        <v>2248.4417199999998</v>
      </c>
      <c r="V263" s="74">
        <f t="shared" si="21"/>
        <v>2653.1612295999998</v>
      </c>
      <c r="W263" s="73" t="s">
        <v>289</v>
      </c>
      <c r="X263" s="73" t="s">
        <v>133</v>
      </c>
      <c r="Y263" s="73" t="s">
        <v>133</v>
      </c>
      <c r="Z263" s="73" t="s">
        <v>144</v>
      </c>
      <c r="AA263" s="76">
        <f>AB263-45</f>
        <v>42426</v>
      </c>
      <c r="AB263" s="76">
        <f>AL263-20</f>
        <v>42471</v>
      </c>
      <c r="AC263" s="77"/>
      <c r="AD263" s="77"/>
      <c r="AE263" s="72" t="s">
        <v>1785</v>
      </c>
      <c r="AF263" s="73" t="s">
        <v>1768</v>
      </c>
      <c r="AG263" s="71">
        <v>796</v>
      </c>
      <c r="AH263" s="71" t="s">
        <v>231</v>
      </c>
      <c r="AI263" s="77">
        <v>17</v>
      </c>
      <c r="AJ263" s="77">
        <v>46434</v>
      </c>
      <c r="AK263" s="71" t="s">
        <v>219</v>
      </c>
      <c r="AL263" s="76">
        <v>42491</v>
      </c>
      <c r="AM263" s="76">
        <v>42491</v>
      </c>
      <c r="AN263" s="76">
        <v>42613</v>
      </c>
      <c r="AO263" s="77">
        <v>2016</v>
      </c>
      <c r="AP263" s="71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4"/>
      <c r="BB263" s="77"/>
      <c r="BC263" s="71" t="s">
        <v>1771</v>
      </c>
      <c r="BD263" s="71" t="s">
        <v>2548</v>
      </c>
      <c r="BE263" s="71" t="s">
        <v>1141</v>
      </c>
      <c r="BF263" s="71">
        <v>3115180</v>
      </c>
    </row>
    <row r="264" spans="1:58" s="78" customFormat="1" ht="68.25" customHeight="1">
      <c r="A264" s="71">
        <v>3</v>
      </c>
      <c r="B264" s="71" t="s">
        <v>1789</v>
      </c>
      <c r="C264" s="71" t="s">
        <v>133</v>
      </c>
      <c r="D264" s="71" t="s">
        <v>213</v>
      </c>
      <c r="E264" s="71" t="s">
        <v>2625</v>
      </c>
      <c r="F264" s="90" t="s">
        <v>766</v>
      </c>
      <c r="G264" s="91" t="s">
        <v>2724</v>
      </c>
      <c r="H264" s="71" t="s">
        <v>408</v>
      </c>
      <c r="I264" s="71">
        <v>817187</v>
      </c>
      <c r="J264" s="72" t="s">
        <v>1790</v>
      </c>
      <c r="K264" s="71" t="s">
        <v>1791</v>
      </c>
      <c r="L264" s="71" t="s">
        <v>1783</v>
      </c>
      <c r="M264" s="73" t="s">
        <v>595</v>
      </c>
      <c r="N264" s="73" t="s">
        <v>215</v>
      </c>
      <c r="O264" s="73" t="s">
        <v>123</v>
      </c>
      <c r="P264" s="71" t="s">
        <v>142</v>
      </c>
      <c r="Q264" s="74">
        <v>3177.9</v>
      </c>
      <c r="R264" s="74">
        <f t="shared" si="20"/>
        <v>3749.922</v>
      </c>
      <c r="S264" s="74">
        <f t="shared" si="22"/>
        <v>3177.9</v>
      </c>
      <c r="T264" s="75">
        <v>0.18</v>
      </c>
      <c r="U264" s="74">
        <v>3177.9</v>
      </c>
      <c r="V264" s="74">
        <f t="shared" si="21"/>
        <v>3749.922</v>
      </c>
      <c r="W264" s="73" t="s">
        <v>289</v>
      </c>
      <c r="X264" s="73" t="s">
        <v>133</v>
      </c>
      <c r="Y264" s="73" t="s">
        <v>133</v>
      </c>
      <c r="Z264" s="73" t="s">
        <v>144</v>
      </c>
      <c r="AA264" s="76">
        <f>AB264-45</f>
        <v>42396</v>
      </c>
      <c r="AB264" s="76">
        <f>AL264-20</f>
        <v>42441</v>
      </c>
      <c r="AC264" s="77"/>
      <c r="AD264" s="77"/>
      <c r="AE264" s="72" t="s">
        <v>1790</v>
      </c>
      <c r="AF264" s="73" t="s">
        <v>1768</v>
      </c>
      <c r="AG264" s="71">
        <v>796</v>
      </c>
      <c r="AH264" s="71" t="s">
        <v>231</v>
      </c>
      <c r="AI264" s="77" t="s">
        <v>1792</v>
      </c>
      <c r="AJ264" s="77">
        <v>46434</v>
      </c>
      <c r="AK264" s="71" t="s">
        <v>219</v>
      </c>
      <c r="AL264" s="76">
        <v>42461</v>
      </c>
      <c r="AM264" s="76">
        <v>42461</v>
      </c>
      <c r="AN264" s="76">
        <v>42735</v>
      </c>
      <c r="AO264" s="77">
        <v>2016</v>
      </c>
      <c r="AP264" s="71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4"/>
      <c r="BB264" s="77"/>
      <c r="BC264" s="71" t="s">
        <v>342</v>
      </c>
      <c r="BD264" s="71" t="s">
        <v>2548</v>
      </c>
      <c r="BE264" s="71" t="s">
        <v>766</v>
      </c>
      <c r="BF264" s="71">
        <v>4540030</v>
      </c>
    </row>
    <row r="265" spans="1:58" s="78" customFormat="1" ht="68.25" customHeight="1">
      <c r="A265" s="71">
        <v>3</v>
      </c>
      <c r="B265" s="71" t="s">
        <v>1793</v>
      </c>
      <c r="C265" s="71" t="s">
        <v>133</v>
      </c>
      <c r="D265" s="71" t="s">
        <v>213</v>
      </c>
      <c r="E265" s="71" t="s">
        <v>2625</v>
      </c>
      <c r="F265" s="90" t="s">
        <v>1759</v>
      </c>
      <c r="G265" s="91" t="s">
        <v>2736</v>
      </c>
      <c r="H265" s="71" t="s">
        <v>408</v>
      </c>
      <c r="I265" s="71">
        <v>817197</v>
      </c>
      <c r="J265" s="72" t="s">
        <v>1794</v>
      </c>
      <c r="K265" s="71" t="s">
        <v>1763</v>
      </c>
      <c r="L265" s="71" t="s">
        <v>1783</v>
      </c>
      <c r="M265" s="73" t="s">
        <v>595</v>
      </c>
      <c r="N265" s="73" t="s">
        <v>215</v>
      </c>
      <c r="O265" s="73" t="s">
        <v>111</v>
      </c>
      <c r="P265" s="71" t="s">
        <v>142</v>
      </c>
      <c r="Q265" s="74">
        <v>17971</v>
      </c>
      <c r="R265" s="74">
        <f t="shared" si="20"/>
        <v>21205.78</v>
      </c>
      <c r="S265" s="74">
        <f t="shared" si="22"/>
        <v>17971</v>
      </c>
      <c r="T265" s="75">
        <v>0.18</v>
      </c>
      <c r="U265" s="74">
        <v>17971</v>
      </c>
      <c r="V265" s="74">
        <f t="shared" si="21"/>
        <v>21205.78</v>
      </c>
      <c r="W265" s="73" t="s">
        <v>143</v>
      </c>
      <c r="X265" s="73" t="s">
        <v>133</v>
      </c>
      <c r="Y265" s="73" t="s">
        <v>133</v>
      </c>
      <c r="Z265" s="73" t="s">
        <v>144</v>
      </c>
      <c r="AA265" s="76">
        <v>42323</v>
      </c>
      <c r="AB265" s="76">
        <v>42353</v>
      </c>
      <c r="AC265" s="77"/>
      <c r="AD265" s="77"/>
      <c r="AE265" s="72" t="s">
        <v>1794</v>
      </c>
      <c r="AF265" s="73" t="s">
        <v>1768</v>
      </c>
      <c r="AG265" s="71">
        <v>796</v>
      </c>
      <c r="AH265" s="71" t="s">
        <v>231</v>
      </c>
      <c r="AI265" s="77">
        <v>9242</v>
      </c>
      <c r="AJ265" s="77">
        <v>46434</v>
      </c>
      <c r="AK265" s="71" t="s">
        <v>219</v>
      </c>
      <c r="AL265" s="76">
        <v>42370</v>
      </c>
      <c r="AM265" s="76">
        <v>42370</v>
      </c>
      <c r="AN265" s="76">
        <v>42735</v>
      </c>
      <c r="AO265" s="77">
        <v>2016</v>
      </c>
      <c r="AP265" s="71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4"/>
      <c r="BB265" s="77"/>
      <c r="BC265" s="71" t="s">
        <v>1795</v>
      </c>
      <c r="BD265" s="71" t="s">
        <v>2548</v>
      </c>
      <c r="BE265" s="71" t="s">
        <v>1759</v>
      </c>
      <c r="BF265" s="71">
        <v>7424020</v>
      </c>
    </row>
    <row r="266" spans="1:58" s="78" customFormat="1" ht="68.25" customHeight="1">
      <c r="A266" s="71">
        <v>3</v>
      </c>
      <c r="B266" s="71" t="s">
        <v>1796</v>
      </c>
      <c r="C266" s="71" t="s">
        <v>133</v>
      </c>
      <c r="D266" s="71" t="s">
        <v>213</v>
      </c>
      <c r="E266" s="71" t="s">
        <v>2625</v>
      </c>
      <c r="F266" s="90" t="s">
        <v>1759</v>
      </c>
      <c r="G266" s="91" t="s">
        <v>2736</v>
      </c>
      <c r="H266" s="71" t="s">
        <v>408</v>
      </c>
      <c r="I266" s="71">
        <v>817177</v>
      </c>
      <c r="J266" s="72" t="s">
        <v>1797</v>
      </c>
      <c r="K266" s="71" t="s">
        <v>1763</v>
      </c>
      <c r="L266" s="71" t="s">
        <v>1783</v>
      </c>
      <c r="M266" s="73" t="s">
        <v>595</v>
      </c>
      <c r="N266" s="73" t="s">
        <v>215</v>
      </c>
      <c r="O266" s="73" t="s">
        <v>111</v>
      </c>
      <c r="P266" s="71" t="s">
        <v>142</v>
      </c>
      <c r="Q266" s="74">
        <v>1930</v>
      </c>
      <c r="R266" s="74">
        <f t="shared" si="20"/>
        <v>2277.4</v>
      </c>
      <c r="S266" s="74">
        <f t="shared" si="22"/>
        <v>1930</v>
      </c>
      <c r="T266" s="75">
        <v>0.18</v>
      </c>
      <c r="U266" s="74">
        <v>1930</v>
      </c>
      <c r="V266" s="74">
        <f t="shared" si="21"/>
        <v>2277.4</v>
      </c>
      <c r="W266" s="73" t="s">
        <v>289</v>
      </c>
      <c r="X266" s="73" t="s">
        <v>133</v>
      </c>
      <c r="Y266" s="73" t="s">
        <v>133</v>
      </c>
      <c r="Z266" s="73" t="s">
        <v>144</v>
      </c>
      <c r="AA266" s="76">
        <v>42323</v>
      </c>
      <c r="AB266" s="76">
        <v>42353</v>
      </c>
      <c r="AC266" s="77"/>
      <c r="AD266" s="77"/>
      <c r="AE266" s="72" t="s">
        <v>1797</v>
      </c>
      <c r="AF266" s="73" t="s">
        <v>1768</v>
      </c>
      <c r="AG266" s="71">
        <v>796</v>
      </c>
      <c r="AH266" s="71" t="s">
        <v>231</v>
      </c>
      <c r="AI266" s="77">
        <v>440</v>
      </c>
      <c r="AJ266" s="77">
        <v>46434</v>
      </c>
      <c r="AK266" s="71" t="s">
        <v>219</v>
      </c>
      <c r="AL266" s="76">
        <v>42370</v>
      </c>
      <c r="AM266" s="76">
        <v>42370</v>
      </c>
      <c r="AN266" s="76">
        <v>42735</v>
      </c>
      <c r="AO266" s="77">
        <v>2016</v>
      </c>
      <c r="AP266" s="71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4"/>
      <c r="BB266" s="77"/>
      <c r="BC266" s="71" t="s">
        <v>1795</v>
      </c>
      <c r="BD266" s="71" t="s">
        <v>2548</v>
      </c>
      <c r="BE266" s="71" t="s">
        <v>1759</v>
      </c>
      <c r="BF266" s="71">
        <v>7424020</v>
      </c>
    </row>
    <row r="267" spans="1:58" s="78" customFormat="1" ht="68.25" customHeight="1">
      <c r="A267" s="71">
        <v>3</v>
      </c>
      <c r="B267" s="71" t="s">
        <v>1798</v>
      </c>
      <c r="C267" s="71" t="s">
        <v>133</v>
      </c>
      <c r="D267" s="71" t="s">
        <v>213</v>
      </c>
      <c r="E267" s="71" t="s">
        <v>2625</v>
      </c>
      <c r="F267" s="90" t="s">
        <v>766</v>
      </c>
      <c r="G267" s="91" t="s">
        <v>2761</v>
      </c>
      <c r="H267" s="71" t="s">
        <v>408</v>
      </c>
      <c r="I267" s="71">
        <v>817191</v>
      </c>
      <c r="J267" s="72" t="s">
        <v>1799</v>
      </c>
      <c r="K267" s="71" t="s">
        <v>1788</v>
      </c>
      <c r="L267" s="71" t="s">
        <v>1783</v>
      </c>
      <c r="M267" s="73" t="s">
        <v>595</v>
      </c>
      <c r="N267" s="73" t="s">
        <v>215</v>
      </c>
      <c r="O267" s="73" t="s">
        <v>123</v>
      </c>
      <c r="P267" s="71" t="s">
        <v>142</v>
      </c>
      <c r="Q267" s="74">
        <v>1509.67275</v>
      </c>
      <c r="R267" s="74">
        <f t="shared" si="20"/>
        <v>1781.4138449999998</v>
      </c>
      <c r="S267" s="74">
        <f t="shared" si="22"/>
        <v>1509.67275</v>
      </c>
      <c r="T267" s="75">
        <v>0.18</v>
      </c>
      <c r="U267" s="74">
        <v>1509.67275</v>
      </c>
      <c r="V267" s="74">
        <f t="shared" si="21"/>
        <v>1781.4138449999998</v>
      </c>
      <c r="W267" s="73" t="s">
        <v>289</v>
      </c>
      <c r="X267" s="73" t="s">
        <v>133</v>
      </c>
      <c r="Y267" s="73" t="s">
        <v>133</v>
      </c>
      <c r="Z267" s="73" t="s">
        <v>144</v>
      </c>
      <c r="AA267" s="76">
        <f>AB267-45</f>
        <v>42365</v>
      </c>
      <c r="AB267" s="76">
        <f>AL267-20</f>
        <v>42410</v>
      </c>
      <c r="AC267" s="77"/>
      <c r="AD267" s="77"/>
      <c r="AE267" s="72" t="s">
        <v>1799</v>
      </c>
      <c r="AF267" s="73" t="s">
        <v>1768</v>
      </c>
      <c r="AG267" s="71">
        <v>796</v>
      </c>
      <c r="AH267" s="71" t="s">
        <v>231</v>
      </c>
      <c r="AI267" s="77">
        <v>848</v>
      </c>
      <c r="AJ267" s="77">
        <v>46434</v>
      </c>
      <c r="AK267" s="71" t="s">
        <v>219</v>
      </c>
      <c r="AL267" s="76">
        <v>42430</v>
      </c>
      <c r="AM267" s="76">
        <v>42430</v>
      </c>
      <c r="AN267" s="76">
        <v>42643</v>
      </c>
      <c r="AO267" s="77">
        <v>2016</v>
      </c>
      <c r="AP267" s="71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4"/>
      <c r="BB267" s="77"/>
      <c r="BC267" s="71" t="s">
        <v>1769</v>
      </c>
      <c r="BD267" s="71" t="s">
        <v>2548</v>
      </c>
      <c r="BE267" s="71" t="s">
        <v>766</v>
      </c>
      <c r="BF267" s="71">
        <v>5200254</v>
      </c>
    </row>
    <row r="268" spans="1:58" s="78" customFormat="1" ht="68.25" customHeight="1">
      <c r="A268" s="71">
        <v>3</v>
      </c>
      <c r="B268" s="71" t="s">
        <v>1800</v>
      </c>
      <c r="C268" s="71" t="s">
        <v>133</v>
      </c>
      <c r="D268" s="71" t="s">
        <v>213</v>
      </c>
      <c r="E268" s="71" t="s">
        <v>2625</v>
      </c>
      <c r="F268" s="90" t="s">
        <v>1801</v>
      </c>
      <c r="G268" s="91" t="s">
        <v>2729</v>
      </c>
      <c r="H268" s="71" t="s">
        <v>408</v>
      </c>
      <c r="I268" s="71">
        <v>817199</v>
      </c>
      <c r="J268" s="72" t="s">
        <v>1802</v>
      </c>
      <c r="K268" s="71" t="s">
        <v>1803</v>
      </c>
      <c r="L268" s="71" t="s">
        <v>1783</v>
      </c>
      <c r="M268" s="73" t="s">
        <v>595</v>
      </c>
      <c r="N268" s="73" t="s">
        <v>215</v>
      </c>
      <c r="O268" s="73" t="s">
        <v>123</v>
      </c>
      <c r="P268" s="71" t="s">
        <v>142</v>
      </c>
      <c r="Q268" s="74">
        <v>11985.651</v>
      </c>
      <c r="R268" s="74">
        <f t="shared" si="20"/>
        <v>14143.068179999998</v>
      </c>
      <c r="S268" s="74">
        <f t="shared" si="22"/>
        <v>11985.651</v>
      </c>
      <c r="T268" s="75">
        <v>0.18</v>
      </c>
      <c r="U268" s="74">
        <v>11985.651</v>
      </c>
      <c r="V268" s="74">
        <f t="shared" si="21"/>
        <v>14143.068179999998</v>
      </c>
      <c r="W268" s="73" t="s">
        <v>143</v>
      </c>
      <c r="X268" s="73" t="s">
        <v>133</v>
      </c>
      <c r="Y268" s="73" t="s">
        <v>133</v>
      </c>
      <c r="Z268" s="73" t="s">
        <v>144</v>
      </c>
      <c r="AA268" s="76">
        <f>AB268-60</f>
        <v>42411</v>
      </c>
      <c r="AB268" s="76">
        <f>AL268-20</f>
        <v>42471</v>
      </c>
      <c r="AC268" s="77"/>
      <c r="AD268" s="77"/>
      <c r="AE268" s="72" t="s">
        <v>1802</v>
      </c>
      <c r="AF268" s="73" t="s">
        <v>1768</v>
      </c>
      <c r="AG268" s="71">
        <v>796</v>
      </c>
      <c r="AH268" s="71" t="s">
        <v>231</v>
      </c>
      <c r="AI268" s="77">
        <v>155</v>
      </c>
      <c r="AJ268" s="77">
        <v>46434</v>
      </c>
      <c r="AK268" s="71" t="s">
        <v>219</v>
      </c>
      <c r="AL268" s="76">
        <v>42491</v>
      </c>
      <c r="AM268" s="76">
        <v>42491</v>
      </c>
      <c r="AN268" s="76">
        <v>42704</v>
      </c>
      <c r="AO268" s="77">
        <v>2016</v>
      </c>
      <c r="AP268" s="71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4"/>
      <c r="BB268" s="77"/>
      <c r="BC268" s="71" t="s">
        <v>1772</v>
      </c>
      <c r="BD268" s="71" t="s">
        <v>2548</v>
      </c>
      <c r="BE268" s="71" t="s">
        <v>1801</v>
      </c>
      <c r="BF268" s="71">
        <v>7422000</v>
      </c>
    </row>
    <row r="269" spans="1:58" s="78" customFormat="1" ht="68.25" customHeight="1">
      <c r="A269" s="71">
        <v>3</v>
      </c>
      <c r="B269" s="71" t="s">
        <v>1804</v>
      </c>
      <c r="C269" s="71" t="s">
        <v>133</v>
      </c>
      <c r="D269" s="71" t="s">
        <v>213</v>
      </c>
      <c r="E269" s="71" t="s">
        <v>2625</v>
      </c>
      <c r="F269" s="90" t="s">
        <v>1805</v>
      </c>
      <c r="G269" s="91" t="s">
        <v>2735</v>
      </c>
      <c r="H269" s="71" t="s">
        <v>408</v>
      </c>
      <c r="I269" s="71">
        <v>817200</v>
      </c>
      <c r="J269" s="72" t="s">
        <v>2220</v>
      </c>
      <c r="K269" s="71" t="s">
        <v>1807</v>
      </c>
      <c r="L269" s="71" t="s">
        <v>1783</v>
      </c>
      <c r="M269" s="73" t="s">
        <v>595</v>
      </c>
      <c r="N269" s="73" t="s">
        <v>215</v>
      </c>
      <c r="O269" s="73" t="s">
        <v>82</v>
      </c>
      <c r="P269" s="71" t="s">
        <v>142</v>
      </c>
      <c r="Q269" s="74">
        <v>5203.6605099999997</v>
      </c>
      <c r="R269" s="74">
        <f t="shared" si="20"/>
        <v>6140.3194017999995</v>
      </c>
      <c r="S269" s="74">
        <v>5203.6605099999997</v>
      </c>
      <c r="T269" s="75">
        <v>0.18</v>
      </c>
      <c r="U269" s="74">
        <v>5203.6605099999997</v>
      </c>
      <c r="V269" s="74">
        <f t="shared" si="21"/>
        <v>6140.3194017999995</v>
      </c>
      <c r="W269" s="73" t="s">
        <v>289</v>
      </c>
      <c r="X269" s="73" t="s">
        <v>133</v>
      </c>
      <c r="Y269" s="73" t="s">
        <v>133</v>
      </c>
      <c r="Z269" s="73" t="s">
        <v>144</v>
      </c>
      <c r="AA269" s="76">
        <v>42323</v>
      </c>
      <c r="AB269" s="76">
        <v>42353</v>
      </c>
      <c r="AC269" s="77"/>
      <c r="AD269" s="77"/>
      <c r="AE269" s="72" t="s">
        <v>1806</v>
      </c>
      <c r="AF269" s="73" t="s">
        <v>1768</v>
      </c>
      <c r="AG269" s="71">
        <v>796</v>
      </c>
      <c r="AH269" s="71" t="s">
        <v>231</v>
      </c>
      <c r="AI269" s="77" t="s">
        <v>1792</v>
      </c>
      <c r="AJ269" s="77">
        <v>46434</v>
      </c>
      <c r="AK269" s="71" t="s">
        <v>219</v>
      </c>
      <c r="AL269" s="76">
        <v>42370</v>
      </c>
      <c r="AM269" s="76">
        <v>42370</v>
      </c>
      <c r="AN269" s="76">
        <v>42735</v>
      </c>
      <c r="AO269" s="77">
        <v>2016</v>
      </c>
      <c r="AP269" s="71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4"/>
      <c r="BB269" s="77"/>
      <c r="BC269" s="71" t="s">
        <v>1772</v>
      </c>
      <c r="BD269" s="71" t="s">
        <v>2548</v>
      </c>
      <c r="BE269" s="71" t="s">
        <v>1805</v>
      </c>
      <c r="BF269" s="71">
        <v>4560255</v>
      </c>
    </row>
    <row r="270" spans="1:58" s="78" customFormat="1" ht="68.25" customHeight="1">
      <c r="A270" s="71">
        <v>3</v>
      </c>
      <c r="B270" s="71" t="s">
        <v>1808</v>
      </c>
      <c r="C270" s="71" t="s">
        <v>133</v>
      </c>
      <c r="D270" s="71" t="s">
        <v>213</v>
      </c>
      <c r="E270" s="71" t="s">
        <v>2625</v>
      </c>
      <c r="F270" s="90" t="s">
        <v>1809</v>
      </c>
      <c r="G270" s="91" t="s">
        <v>2722</v>
      </c>
      <c r="H270" s="71" t="s">
        <v>408</v>
      </c>
      <c r="I270" s="71">
        <v>817202</v>
      </c>
      <c r="J270" s="72" t="s">
        <v>1810</v>
      </c>
      <c r="K270" s="71" t="s">
        <v>1807</v>
      </c>
      <c r="L270" s="71" t="s">
        <v>1783</v>
      </c>
      <c r="M270" s="73" t="s">
        <v>595</v>
      </c>
      <c r="N270" s="73" t="s">
        <v>215</v>
      </c>
      <c r="O270" s="73" t="s">
        <v>82</v>
      </c>
      <c r="P270" s="71" t="s">
        <v>142</v>
      </c>
      <c r="Q270" s="74">
        <v>851.98003000000006</v>
      </c>
      <c r="R270" s="74">
        <f t="shared" si="20"/>
        <v>1005.3364354</v>
      </c>
      <c r="S270" s="74">
        <f>Q270</f>
        <v>851.98003000000006</v>
      </c>
      <c r="T270" s="75">
        <v>0.18</v>
      </c>
      <c r="U270" s="74">
        <v>851.98003000000006</v>
      </c>
      <c r="V270" s="74">
        <f t="shared" si="21"/>
        <v>1005.3364354</v>
      </c>
      <c r="W270" s="73" t="s">
        <v>289</v>
      </c>
      <c r="X270" s="73" t="s">
        <v>133</v>
      </c>
      <c r="Y270" s="73" t="s">
        <v>133</v>
      </c>
      <c r="Z270" s="73" t="s">
        <v>144</v>
      </c>
      <c r="AA270" s="76">
        <v>42323</v>
      </c>
      <c r="AB270" s="76">
        <v>42353</v>
      </c>
      <c r="AC270" s="77"/>
      <c r="AD270" s="77"/>
      <c r="AE270" s="72" t="s">
        <v>1810</v>
      </c>
      <c r="AF270" s="73" t="s">
        <v>1768</v>
      </c>
      <c r="AG270" s="71">
        <v>796</v>
      </c>
      <c r="AH270" s="71" t="s">
        <v>231</v>
      </c>
      <c r="AI270" s="77">
        <v>198</v>
      </c>
      <c r="AJ270" s="77">
        <v>46434</v>
      </c>
      <c r="AK270" s="71" t="s">
        <v>219</v>
      </c>
      <c r="AL270" s="76">
        <v>42370</v>
      </c>
      <c r="AM270" s="76">
        <v>42370</v>
      </c>
      <c r="AN270" s="76">
        <v>42735</v>
      </c>
      <c r="AO270" s="77">
        <v>2016</v>
      </c>
      <c r="AP270" s="71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4"/>
      <c r="BB270" s="77"/>
      <c r="BC270" s="71" t="s">
        <v>1772</v>
      </c>
      <c r="BD270" s="71" t="s">
        <v>2548</v>
      </c>
      <c r="BE270" s="71" t="s">
        <v>1809</v>
      </c>
      <c r="BF270" s="71">
        <v>4530870</v>
      </c>
    </row>
    <row r="271" spans="1:58" s="78" customFormat="1" ht="68.25" customHeight="1">
      <c r="A271" s="71">
        <v>3</v>
      </c>
      <c r="B271" s="71" t="s">
        <v>1811</v>
      </c>
      <c r="C271" s="71" t="s">
        <v>133</v>
      </c>
      <c r="D271" s="71" t="s">
        <v>213</v>
      </c>
      <c r="E271" s="71" t="s">
        <v>2625</v>
      </c>
      <c r="F271" s="90" t="s">
        <v>1809</v>
      </c>
      <c r="G271" s="91" t="s">
        <v>2722</v>
      </c>
      <c r="H271" s="71" t="s">
        <v>408</v>
      </c>
      <c r="I271" s="71">
        <v>817203</v>
      </c>
      <c r="J271" s="72" t="s">
        <v>1812</v>
      </c>
      <c r="K271" s="71" t="s">
        <v>1813</v>
      </c>
      <c r="L271" s="71" t="s">
        <v>1783</v>
      </c>
      <c r="M271" s="73" t="s">
        <v>595</v>
      </c>
      <c r="N271" s="73" t="s">
        <v>215</v>
      </c>
      <c r="O271" s="73" t="s">
        <v>82</v>
      </c>
      <c r="P271" s="71" t="s">
        <v>142</v>
      </c>
      <c r="Q271" s="74">
        <v>896.54798000000005</v>
      </c>
      <c r="R271" s="74">
        <f t="shared" si="20"/>
        <v>1057.9266164000001</v>
      </c>
      <c r="S271" s="74">
        <f>Q271</f>
        <v>896.54798000000005</v>
      </c>
      <c r="T271" s="75">
        <v>0.18</v>
      </c>
      <c r="U271" s="74">
        <v>896.54798000000005</v>
      </c>
      <c r="V271" s="74">
        <f t="shared" si="21"/>
        <v>1057.9266164000001</v>
      </c>
      <c r="W271" s="73" t="s">
        <v>289</v>
      </c>
      <c r="X271" s="73" t="s">
        <v>133</v>
      </c>
      <c r="Y271" s="73" t="s">
        <v>133</v>
      </c>
      <c r="Z271" s="73" t="s">
        <v>144</v>
      </c>
      <c r="AA271" s="76">
        <f>AB271-45</f>
        <v>42426</v>
      </c>
      <c r="AB271" s="76">
        <f>AL271-20</f>
        <v>42471</v>
      </c>
      <c r="AC271" s="77"/>
      <c r="AD271" s="77"/>
      <c r="AE271" s="72" t="s">
        <v>1812</v>
      </c>
      <c r="AF271" s="73" t="s">
        <v>1768</v>
      </c>
      <c r="AG271" s="71">
        <v>796</v>
      </c>
      <c r="AH271" s="71" t="s">
        <v>231</v>
      </c>
      <c r="AI271" s="77">
        <v>44</v>
      </c>
      <c r="AJ271" s="77">
        <v>46434</v>
      </c>
      <c r="AK271" s="71" t="s">
        <v>219</v>
      </c>
      <c r="AL271" s="76">
        <v>42491</v>
      </c>
      <c r="AM271" s="76">
        <v>42491</v>
      </c>
      <c r="AN271" s="76">
        <v>42704</v>
      </c>
      <c r="AO271" s="77">
        <v>2016</v>
      </c>
      <c r="AP271" s="71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4"/>
      <c r="BB271" s="77"/>
      <c r="BC271" s="71" t="s">
        <v>1772</v>
      </c>
      <c r="BD271" s="71" t="s">
        <v>2548</v>
      </c>
      <c r="BE271" s="71" t="s">
        <v>1809</v>
      </c>
      <c r="BF271" s="71">
        <v>4530872</v>
      </c>
    </row>
    <row r="272" spans="1:58" s="78" customFormat="1" ht="68.25" customHeight="1">
      <c r="A272" s="71">
        <v>3</v>
      </c>
      <c r="B272" s="71" t="s">
        <v>1814</v>
      </c>
      <c r="C272" s="71" t="s">
        <v>133</v>
      </c>
      <c r="D272" s="71" t="s">
        <v>213</v>
      </c>
      <c r="E272" s="71" t="s">
        <v>2625</v>
      </c>
      <c r="F272" s="90" t="s">
        <v>1815</v>
      </c>
      <c r="G272" s="91" t="s">
        <v>2786</v>
      </c>
      <c r="H272" s="71" t="s">
        <v>408</v>
      </c>
      <c r="I272" s="71">
        <v>817204</v>
      </c>
      <c r="J272" s="72" t="s">
        <v>1816</v>
      </c>
      <c r="K272" s="71" t="s">
        <v>1817</v>
      </c>
      <c r="L272" s="71" t="s">
        <v>1783</v>
      </c>
      <c r="M272" s="73" t="s">
        <v>595</v>
      </c>
      <c r="N272" s="73" t="s">
        <v>215</v>
      </c>
      <c r="O272" s="73" t="s">
        <v>108</v>
      </c>
      <c r="P272" s="71" t="s">
        <v>142</v>
      </c>
      <c r="Q272" s="74">
        <v>1594.68</v>
      </c>
      <c r="R272" s="74">
        <f t="shared" si="20"/>
        <v>1881.7223999999999</v>
      </c>
      <c r="S272" s="74">
        <f>Q272</f>
        <v>1594.68</v>
      </c>
      <c r="T272" s="75">
        <v>0.18</v>
      </c>
      <c r="U272" s="74">
        <v>1594.68</v>
      </c>
      <c r="V272" s="74">
        <f t="shared" si="21"/>
        <v>1881.7223999999999</v>
      </c>
      <c r="W272" s="73" t="s">
        <v>289</v>
      </c>
      <c r="X272" s="73" t="s">
        <v>133</v>
      </c>
      <c r="Y272" s="73" t="s">
        <v>133</v>
      </c>
      <c r="Z272" s="73" t="s">
        <v>144</v>
      </c>
      <c r="AA272" s="76">
        <v>42323</v>
      </c>
      <c r="AB272" s="76">
        <v>42353</v>
      </c>
      <c r="AC272" s="77"/>
      <c r="AD272" s="77"/>
      <c r="AE272" s="72" t="s">
        <v>1816</v>
      </c>
      <c r="AF272" s="73" t="s">
        <v>1768</v>
      </c>
      <c r="AG272" s="71">
        <v>796</v>
      </c>
      <c r="AH272" s="71" t="s">
        <v>231</v>
      </c>
      <c r="AI272" s="77">
        <v>120</v>
      </c>
      <c r="AJ272" s="77">
        <v>46434</v>
      </c>
      <c r="AK272" s="71" t="s">
        <v>219</v>
      </c>
      <c r="AL272" s="76">
        <v>42370</v>
      </c>
      <c r="AM272" s="76">
        <v>42370</v>
      </c>
      <c r="AN272" s="76">
        <v>42735</v>
      </c>
      <c r="AO272" s="77">
        <v>2016</v>
      </c>
      <c r="AP272" s="71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4"/>
      <c r="BB272" s="77"/>
      <c r="BC272" s="71" t="s">
        <v>1779</v>
      </c>
      <c r="BD272" s="71" t="s">
        <v>2548</v>
      </c>
      <c r="BE272" s="71" t="s">
        <v>1815</v>
      </c>
      <c r="BF272" s="71">
        <v>4526331</v>
      </c>
    </row>
    <row r="273" spans="1:58" s="78" customFormat="1" ht="68.25" customHeight="1">
      <c r="A273" s="71">
        <v>3</v>
      </c>
      <c r="B273" s="71" t="s">
        <v>1818</v>
      </c>
      <c r="C273" s="71" t="s">
        <v>133</v>
      </c>
      <c r="D273" s="71" t="s">
        <v>213</v>
      </c>
      <c r="E273" s="71" t="s">
        <v>2625</v>
      </c>
      <c r="F273" s="90" t="s">
        <v>1819</v>
      </c>
      <c r="G273" s="91" t="s">
        <v>2788</v>
      </c>
      <c r="H273" s="71" t="s">
        <v>408</v>
      </c>
      <c r="I273" s="71">
        <v>817205</v>
      </c>
      <c r="J273" s="72" t="s">
        <v>1820</v>
      </c>
      <c r="K273" s="71" t="s">
        <v>1821</v>
      </c>
      <c r="L273" s="71" t="s">
        <v>1783</v>
      </c>
      <c r="M273" s="73" t="s">
        <v>595</v>
      </c>
      <c r="N273" s="73" t="s">
        <v>215</v>
      </c>
      <c r="O273" s="73" t="s">
        <v>123</v>
      </c>
      <c r="P273" s="71" t="s">
        <v>142</v>
      </c>
      <c r="Q273" s="74">
        <v>1090</v>
      </c>
      <c r="R273" s="74">
        <f t="shared" si="20"/>
        <v>1286.2</v>
      </c>
      <c r="S273" s="74">
        <f>Q273</f>
        <v>1090</v>
      </c>
      <c r="T273" s="75">
        <v>0.18</v>
      </c>
      <c r="U273" s="74">
        <v>1090</v>
      </c>
      <c r="V273" s="74">
        <f t="shared" si="21"/>
        <v>1286.2</v>
      </c>
      <c r="W273" s="73" t="s">
        <v>289</v>
      </c>
      <c r="X273" s="73" t="s">
        <v>133</v>
      </c>
      <c r="Y273" s="73" t="s">
        <v>133</v>
      </c>
      <c r="Z273" s="73" t="s">
        <v>144</v>
      </c>
      <c r="AA273" s="76">
        <v>42323</v>
      </c>
      <c r="AB273" s="76">
        <v>42353</v>
      </c>
      <c r="AC273" s="77"/>
      <c r="AD273" s="77"/>
      <c r="AE273" s="72" t="s">
        <v>1820</v>
      </c>
      <c r="AF273" s="73" t="s">
        <v>1768</v>
      </c>
      <c r="AG273" s="71">
        <v>796</v>
      </c>
      <c r="AH273" s="71" t="s">
        <v>231</v>
      </c>
      <c r="AI273" s="77">
        <v>21</v>
      </c>
      <c r="AJ273" s="77">
        <v>46434</v>
      </c>
      <c r="AK273" s="71" t="s">
        <v>219</v>
      </c>
      <c r="AL273" s="76">
        <v>42370</v>
      </c>
      <c r="AM273" s="76">
        <v>42370</v>
      </c>
      <c r="AN273" s="76">
        <v>42735</v>
      </c>
      <c r="AO273" s="77">
        <v>2016</v>
      </c>
      <c r="AP273" s="71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4"/>
      <c r="BB273" s="77"/>
      <c r="BC273" s="71" t="s">
        <v>1779</v>
      </c>
      <c r="BD273" s="71" t="s">
        <v>2548</v>
      </c>
      <c r="BE273" s="71" t="s">
        <v>1819</v>
      </c>
      <c r="BF273" s="71">
        <v>4521103</v>
      </c>
    </row>
    <row r="274" spans="1:58" s="78" customFormat="1" ht="68.25" customHeight="1">
      <c r="A274" s="71">
        <v>3</v>
      </c>
      <c r="B274" s="71" t="s">
        <v>1822</v>
      </c>
      <c r="C274" s="71" t="s">
        <v>133</v>
      </c>
      <c r="D274" s="71" t="s">
        <v>213</v>
      </c>
      <c r="E274" s="71" t="s">
        <v>2625</v>
      </c>
      <c r="F274" s="90" t="s">
        <v>1737</v>
      </c>
      <c r="G274" s="91" t="s">
        <v>2761</v>
      </c>
      <c r="H274" s="71" t="s">
        <v>408</v>
      </c>
      <c r="I274" s="71">
        <v>817634</v>
      </c>
      <c r="J274" s="72" t="s">
        <v>1823</v>
      </c>
      <c r="K274" s="71" t="s">
        <v>1788</v>
      </c>
      <c r="L274" s="71" t="s">
        <v>1783</v>
      </c>
      <c r="M274" s="73" t="s">
        <v>595</v>
      </c>
      <c r="N274" s="73" t="s">
        <v>215</v>
      </c>
      <c r="O274" s="73" t="s">
        <v>123</v>
      </c>
      <c r="P274" s="71" t="s">
        <v>142</v>
      </c>
      <c r="Q274" s="74">
        <v>2000</v>
      </c>
      <c r="R274" s="74">
        <f t="shared" si="20"/>
        <v>2360</v>
      </c>
      <c r="S274" s="74">
        <f>Q274</f>
        <v>2000</v>
      </c>
      <c r="T274" s="75">
        <v>0.18</v>
      </c>
      <c r="U274" s="74">
        <v>2000</v>
      </c>
      <c r="V274" s="74">
        <f t="shared" si="21"/>
        <v>2360</v>
      </c>
      <c r="W274" s="73" t="s">
        <v>289</v>
      </c>
      <c r="X274" s="73" t="s">
        <v>133</v>
      </c>
      <c r="Y274" s="73" t="s">
        <v>133</v>
      </c>
      <c r="Z274" s="73" t="s">
        <v>144</v>
      </c>
      <c r="AA274" s="76">
        <v>42323</v>
      </c>
      <c r="AB274" s="76">
        <v>42353</v>
      </c>
      <c r="AC274" s="77"/>
      <c r="AD274" s="77"/>
      <c r="AE274" s="72" t="s">
        <v>1823</v>
      </c>
      <c r="AF274" s="73" t="s">
        <v>1768</v>
      </c>
      <c r="AG274" s="71">
        <v>796</v>
      </c>
      <c r="AH274" s="71" t="s">
        <v>231</v>
      </c>
      <c r="AI274" s="77">
        <v>848</v>
      </c>
      <c r="AJ274" s="77">
        <v>46434</v>
      </c>
      <c r="AK274" s="71" t="s">
        <v>219</v>
      </c>
      <c r="AL274" s="76">
        <v>42370</v>
      </c>
      <c r="AM274" s="76">
        <v>42370</v>
      </c>
      <c r="AN274" s="76">
        <v>42643</v>
      </c>
      <c r="AO274" s="77">
        <v>2016</v>
      </c>
      <c r="AP274" s="71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4"/>
      <c r="BB274" s="77"/>
      <c r="BC274" s="71" t="s">
        <v>1769</v>
      </c>
      <c r="BD274" s="71" t="s">
        <v>2548</v>
      </c>
      <c r="BE274" s="71" t="s">
        <v>1737</v>
      </c>
      <c r="BF274" s="71">
        <v>5200254</v>
      </c>
    </row>
    <row r="275" spans="1:58" s="78" customFormat="1" ht="68.25" customHeight="1">
      <c r="A275" s="71">
        <v>3</v>
      </c>
      <c r="B275" s="71" t="s">
        <v>2030</v>
      </c>
      <c r="C275" s="71" t="s">
        <v>133</v>
      </c>
      <c r="D275" s="71" t="s">
        <v>213</v>
      </c>
      <c r="E275" s="71" t="s">
        <v>2625</v>
      </c>
      <c r="F275" s="90" t="s">
        <v>1737</v>
      </c>
      <c r="G275" s="91" t="s">
        <v>2789</v>
      </c>
      <c r="H275" s="71" t="s">
        <v>408</v>
      </c>
      <c r="I275" s="71">
        <v>817669</v>
      </c>
      <c r="J275" s="72" t="s">
        <v>2031</v>
      </c>
      <c r="K275" s="71" t="s">
        <v>2032</v>
      </c>
      <c r="L275" s="71" t="s">
        <v>1783</v>
      </c>
      <c r="M275" s="73" t="s">
        <v>595</v>
      </c>
      <c r="N275" s="73" t="s">
        <v>215</v>
      </c>
      <c r="O275" s="73" t="s">
        <v>123</v>
      </c>
      <c r="P275" s="71" t="s">
        <v>1137</v>
      </c>
      <c r="Q275" s="74">
        <v>11442.13564</v>
      </c>
      <c r="R275" s="74">
        <f t="shared" si="20"/>
        <v>13501.720055199999</v>
      </c>
      <c r="S275" s="74">
        <v>3213.95</v>
      </c>
      <c r="T275" s="75">
        <v>0.18</v>
      </c>
      <c r="U275" s="74">
        <v>11442.13564</v>
      </c>
      <c r="V275" s="74">
        <f t="shared" si="21"/>
        <v>13501.720055199999</v>
      </c>
      <c r="W275" s="73" t="s">
        <v>143</v>
      </c>
      <c r="X275" s="73" t="s">
        <v>133</v>
      </c>
      <c r="Y275" s="73" t="s">
        <v>133</v>
      </c>
      <c r="Z275" s="73" t="s">
        <v>144</v>
      </c>
      <c r="AA275" s="76">
        <f>AB275-60</f>
        <v>42385</v>
      </c>
      <c r="AB275" s="76">
        <v>42445</v>
      </c>
      <c r="AC275" s="77"/>
      <c r="AD275" s="77"/>
      <c r="AE275" s="72" t="s">
        <v>2031</v>
      </c>
      <c r="AF275" s="73" t="s">
        <v>1768</v>
      </c>
      <c r="AG275" s="71">
        <v>796</v>
      </c>
      <c r="AH275" s="71" t="s">
        <v>231</v>
      </c>
      <c r="AI275" s="77">
        <v>71</v>
      </c>
      <c r="AJ275" s="77">
        <v>46434</v>
      </c>
      <c r="AK275" s="71" t="s">
        <v>219</v>
      </c>
      <c r="AL275" s="76">
        <v>42461</v>
      </c>
      <c r="AM275" s="76">
        <v>42461</v>
      </c>
      <c r="AN275" s="76">
        <v>42825</v>
      </c>
      <c r="AO275" s="77" t="s">
        <v>292</v>
      </c>
      <c r="AP275" s="71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4"/>
      <c r="BB275" s="77"/>
      <c r="BC275" s="71" t="s">
        <v>2033</v>
      </c>
      <c r="BD275" s="71" t="s">
        <v>2548</v>
      </c>
      <c r="BE275" s="71" t="s">
        <v>1737</v>
      </c>
      <c r="BF275" s="71">
        <v>3319541</v>
      </c>
    </row>
    <row r="276" spans="1:58" s="78" customFormat="1" ht="68.25" customHeight="1">
      <c r="A276" s="71">
        <v>8</v>
      </c>
      <c r="B276" s="71" t="s">
        <v>1824</v>
      </c>
      <c r="C276" s="71" t="s">
        <v>133</v>
      </c>
      <c r="D276" s="71" t="s">
        <v>1825</v>
      </c>
      <c r="E276" s="71" t="s">
        <v>406</v>
      </c>
      <c r="F276" s="90" t="s">
        <v>407</v>
      </c>
      <c r="G276" s="91" t="s">
        <v>2790</v>
      </c>
      <c r="H276" s="71" t="s">
        <v>408</v>
      </c>
      <c r="I276" s="71">
        <v>817586</v>
      </c>
      <c r="J276" s="72" t="s">
        <v>2582</v>
      </c>
      <c r="K276" s="71" t="s">
        <v>623</v>
      </c>
      <c r="L276" s="71" t="s">
        <v>623</v>
      </c>
      <c r="M276" s="73" t="s">
        <v>140</v>
      </c>
      <c r="N276" s="73">
        <v>20105140703</v>
      </c>
      <c r="O276" s="73" t="s">
        <v>81</v>
      </c>
      <c r="P276" s="71" t="s">
        <v>431</v>
      </c>
      <c r="Q276" s="74">
        <v>22589.652160000001</v>
      </c>
      <c r="R276" s="74">
        <f t="shared" si="20"/>
        <v>26655.789548799999</v>
      </c>
      <c r="S276" s="74">
        <v>20707.18115</v>
      </c>
      <c r="T276" s="75">
        <v>0.18</v>
      </c>
      <c r="U276" s="74">
        <v>22589.652160000001</v>
      </c>
      <c r="V276" s="74">
        <f t="shared" si="21"/>
        <v>26655.789548799999</v>
      </c>
      <c r="W276" s="73" t="s">
        <v>143</v>
      </c>
      <c r="X276" s="73" t="s">
        <v>133</v>
      </c>
      <c r="Y276" s="73" t="s">
        <v>133</v>
      </c>
      <c r="Z276" s="73" t="s">
        <v>290</v>
      </c>
      <c r="AA276" s="76">
        <v>42323</v>
      </c>
      <c r="AB276" s="76">
        <v>42353</v>
      </c>
      <c r="AC276" s="77"/>
      <c r="AD276" s="77"/>
      <c r="AE276" s="72" t="s">
        <v>1826</v>
      </c>
      <c r="AF276" s="73" t="s">
        <v>1768</v>
      </c>
      <c r="AG276" s="71" t="s">
        <v>225</v>
      </c>
      <c r="AH276" s="71" t="s">
        <v>226</v>
      </c>
      <c r="AI276" s="77">
        <v>128154.88</v>
      </c>
      <c r="AJ276" s="77">
        <v>46</v>
      </c>
      <c r="AK276" s="71" t="s">
        <v>1827</v>
      </c>
      <c r="AL276" s="76">
        <v>42384</v>
      </c>
      <c r="AM276" s="76">
        <v>42401</v>
      </c>
      <c r="AN276" s="76">
        <v>42766</v>
      </c>
      <c r="AO276" s="77" t="s">
        <v>292</v>
      </c>
      <c r="AP276" s="71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4"/>
      <c r="BB276" s="77"/>
      <c r="BC276" s="71" t="s">
        <v>1828</v>
      </c>
      <c r="BD276" s="71" t="s">
        <v>241</v>
      </c>
      <c r="BE276" s="71" t="s">
        <v>407</v>
      </c>
      <c r="BF276" s="71">
        <v>7493050</v>
      </c>
    </row>
    <row r="277" spans="1:58" s="78" customFormat="1" ht="68.25" customHeight="1">
      <c r="A277" s="71">
        <v>8</v>
      </c>
      <c r="B277" s="71" t="s">
        <v>1829</v>
      </c>
      <c r="C277" s="71" t="s">
        <v>133</v>
      </c>
      <c r="D277" s="71" t="s">
        <v>1830</v>
      </c>
      <c r="E277" s="71" t="s">
        <v>2625</v>
      </c>
      <c r="F277" s="90" t="s">
        <v>1831</v>
      </c>
      <c r="G277" s="91" t="s">
        <v>2791</v>
      </c>
      <c r="H277" s="71" t="s">
        <v>408</v>
      </c>
      <c r="I277" s="71">
        <v>817601</v>
      </c>
      <c r="J277" s="72" t="s">
        <v>1832</v>
      </c>
      <c r="K277" s="71" t="s">
        <v>288</v>
      </c>
      <c r="L277" s="71" t="s">
        <v>1833</v>
      </c>
      <c r="M277" s="73" t="s">
        <v>595</v>
      </c>
      <c r="N277" s="73">
        <v>20105140401</v>
      </c>
      <c r="O277" s="73" t="s">
        <v>85</v>
      </c>
      <c r="P277" s="71" t="s">
        <v>1137</v>
      </c>
      <c r="Q277" s="74">
        <v>8525</v>
      </c>
      <c r="R277" s="74">
        <f t="shared" si="20"/>
        <v>10059.5</v>
      </c>
      <c r="S277" s="74">
        <v>4637.6000000000004</v>
      </c>
      <c r="T277" s="75">
        <v>0.18</v>
      </c>
      <c r="U277" s="74">
        <v>8525</v>
      </c>
      <c r="V277" s="74">
        <f t="shared" si="21"/>
        <v>10059.5</v>
      </c>
      <c r="W277" s="73" t="s">
        <v>143</v>
      </c>
      <c r="X277" s="73" t="s">
        <v>133</v>
      </c>
      <c r="Y277" s="73" t="s">
        <v>133</v>
      </c>
      <c r="Z277" s="73" t="s">
        <v>290</v>
      </c>
      <c r="AA277" s="76">
        <v>42465</v>
      </c>
      <c r="AB277" s="76">
        <v>42525</v>
      </c>
      <c r="AC277" s="77"/>
      <c r="AD277" s="77"/>
      <c r="AE277" s="72" t="s">
        <v>1832</v>
      </c>
      <c r="AF277" s="73" t="s">
        <v>1768</v>
      </c>
      <c r="AG277" s="71">
        <v>642</v>
      </c>
      <c r="AH277" s="71" t="s">
        <v>1753</v>
      </c>
      <c r="AI277" s="77">
        <v>6</v>
      </c>
      <c r="AJ277" s="77">
        <v>46</v>
      </c>
      <c r="AK277" s="71" t="s">
        <v>1827</v>
      </c>
      <c r="AL277" s="76">
        <v>42545</v>
      </c>
      <c r="AM277" s="76">
        <v>42545</v>
      </c>
      <c r="AN277" s="76">
        <v>42909</v>
      </c>
      <c r="AO277" s="77" t="s">
        <v>292</v>
      </c>
      <c r="AP277" s="71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4"/>
      <c r="BB277" s="77"/>
      <c r="BC277" s="71" t="s">
        <v>1779</v>
      </c>
      <c r="BD277" s="71" t="s">
        <v>2548</v>
      </c>
      <c r="BE277" s="71" t="s">
        <v>1831</v>
      </c>
      <c r="BF277" s="71">
        <v>2924376</v>
      </c>
    </row>
    <row r="278" spans="1:58" s="78" customFormat="1" ht="68.25" customHeight="1">
      <c r="A278" s="71">
        <v>8</v>
      </c>
      <c r="B278" s="71" t="s">
        <v>1834</v>
      </c>
      <c r="C278" s="71" t="s">
        <v>133</v>
      </c>
      <c r="D278" s="71" t="s">
        <v>1835</v>
      </c>
      <c r="E278" s="71" t="s">
        <v>2625</v>
      </c>
      <c r="F278" s="90" t="s">
        <v>1836</v>
      </c>
      <c r="G278" s="91" t="s">
        <v>2741</v>
      </c>
      <c r="H278" s="71" t="s">
        <v>408</v>
      </c>
      <c r="I278" s="71">
        <v>817608</v>
      </c>
      <c r="J278" s="72" t="s">
        <v>1837</v>
      </c>
      <c r="K278" s="71" t="s">
        <v>1838</v>
      </c>
      <c r="L278" s="71" t="s">
        <v>1838</v>
      </c>
      <c r="M278" s="73" t="s">
        <v>595</v>
      </c>
      <c r="N278" s="73">
        <v>201050801</v>
      </c>
      <c r="O278" s="73" t="s">
        <v>102</v>
      </c>
      <c r="P278" s="71" t="s">
        <v>1137</v>
      </c>
      <c r="Q278" s="74">
        <v>2802.2</v>
      </c>
      <c r="R278" s="74">
        <f t="shared" si="20"/>
        <v>3306.5959999999995</v>
      </c>
      <c r="S278" s="74">
        <f>Q278</f>
        <v>2802.2</v>
      </c>
      <c r="T278" s="75">
        <v>0.18</v>
      </c>
      <c r="U278" s="74">
        <v>2802.2</v>
      </c>
      <c r="V278" s="74">
        <f t="shared" si="21"/>
        <v>3306.5959999999995</v>
      </c>
      <c r="W278" s="73" t="s">
        <v>289</v>
      </c>
      <c r="X278" s="73" t="s">
        <v>133</v>
      </c>
      <c r="Y278" s="73" t="s">
        <v>133</v>
      </c>
      <c r="Z278" s="73" t="s">
        <v>144</v>
      </c>
      <c r="AA278" s="76">
        <v>42323</v>
      </c>
      <c r="AB278" s="76">
        <v>42353</v>
      </c>
      <c r="AC278" s="77"/>
      <c r="AD278" s="77"/>
      <c r="AE278" s="72" t="s">
        <v>1837</v>
      </c>
      <c r="AF278" s="73" t="s">
        <v>1768</v>
      </c>
      <c r="AG278" s="71">
        <v>796</v>
      </c>
      <c r="AH278" s="71" t="s">
        <v>231</v>
      </c>
      <c r="AI278" s="77">
        <v>17</v>
      </c>
      <c r="AJ278" s="77">
        <v>46</v>
      </c>
      <c r="AK278" s="71" t="s">
        <v>1827</v>
      </c>
      <c r="AL278" s="76">
        <v>42370</v>
      </c>
      <c r="AM278" s="76">
        <v>42370</v>
      </c>
      <c r="AN278" s="76">
        <v>42735</v>
      </c>
      <c r="AO278" s="77">
        <v>2016</v>
      </c>
      <c r="AP278" s="71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4"/>
      <c r="BB278" s="77"/>
      <c r="BC278" s="71" t="s">
        <v>1839</v>
      </c>
      <c r="BD278" s="71" t="s">
        <v>2548</v>
      </c>
      <c r="BE278" s="71" t="s">
        <v>1836</v>
      </c>
      <c r="BF278" s="71">
        <v>7525050</v>
      </c>
    </row>
    <row r="279" spans="1:58" s="78" customFormat="1" ht="68.25" customHeight="1">
      <c r="A279" s="71">
        <v>8</v>
      </c>
      <c r="B279" s="71" t="s">
        <v>1840</v>
      </c>
      <c r="C279" s="71" t="s">
        <v>133</v>
      </c>
      <c r="D279" s="71" t="s">
        <v>1841</v>
      </c>
      <c r="E279" s="71" t="s">
        <v>2625</v>
      </c>
      <c r="F279" s="90" t="s">
        <v>1842</v>
      </c>
      <c r="G279" s="91" t="s">
        <v>2792</v>
      </c>
      <c r="H279" s="71" t="s">
        <v>408</v>
      </c>
      <c r="I279" s="71">
        <v>817622</v>
      </c>
      <c r="J279" s="72" t="s">
        <v>1843</v>
      </c>
      <c r="K279" s="71" t="s">
        <v>1844</v>
      </c>
      <c r="L279" s="71" t="s">
        <v>1844</v>
      </c>
      <c r="M279" s="73" t="s">
        <v>595</v>
      </c>
      <c r="N279" s="73">
        <v>20105140301</v>
      </c>
      <c r="O279" s="73" t="s">
        <v>79</v>
      </c>
      <c r="P279" s="71" t="s">
        <v>1137</v>
      </c>
      <c r="Q279" s="74">
        <v>1449.18</v>
      </c>
      <c r="R279" s="74">
        <f t="shared" si="20"/>
        <v>1710.0324000000001</v>
      </c>
      <c r="S279" s="74">
        <f>Q279</f>
        <v>1449.18</v>
      </c>
      <c r="T279" s="75">
        <v>0.18</v>
      </c>
      <c r="U279" s="74">
        <v>1449.18</v>
      </c>
      <c r="V279" s="74">
        <f t="shared" si="21"/>
        <v>1710.0324000000001</v>
      </c>
      <c r="W279" s="73" t="s">
        <v>289</v>
      </c>
      <c r="X279" s="73" t="s">
        <v>133</v>
      </c>
      <c r="Y279" s="73" t="s">
        <v>133</v>
      </c>
      <c r="Z279" s="73" t="s">
        <v>144</v>
      </c>
      <c r="AA279" s="76">
        <v>42323</v>
      </c>
      <c r="AB279" s="76">
        <v>42353</v>
      </c>
      <c r="AC279" s="77"/>
      <c r="AD279" s="77"/>
      <c r="AE279" s="72" t="s">
        <v>1843</v>
      </c>
      <c r="AF279" s="73" t="s">
        <v>1768</v>
      </c>
      <c r="AG279" s="71">
        <v>796</v>
      </c>
      <c r="AH279" s="71" t="s">
        <v>231</v>
      </c>
      <c r="AI279" s="77">
        <v>1660</v>
      </c>
      <c r="AJ279" s="77">
        <v>46</v>
      </c>
      <c r="AK279" s="71" t="s">
        <v>1827</v>
      </c>
      <c r="AL279" s="76">
        <v>42370</v>
      </c>
      <c r="AM279" s="76">
        <v>42370</v>
      </c>
      <c r="AN279" s="76">
        <v>42735</v>
      </c>
      <c r="AO279" s="77">
        <v>2016</v>
      </c>
      <c r="AP279" s="71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4"/>
      <c r="BB279" s="77"/>
      <c r="BC279" s="71" t="s">
        <v>1845</v>
      </c>
      <c r="BD279" s="71" t="s">
        <v>2548</v>
      </c>
      <c r="BE279" s="71" t="s">
        <v>1842</v>
      </c>
      <c r="BF279" s="71">
        <v>9311010</v>
      </c>
    </row>
    <row r="280" spans="1:58" s="78" customFormat="1" ht="68.25" customHeight="1">
      <c r="A280" s="71">
        <v>8</v>
      </c>
      <c r="B280" s="71" t="s">
        <v>1846</v>
      </c>
      <c r="C280" s="71" t="s">
        <v>133</v>
      </c>
      <c r="D280" s="71" t="s">
        <v>1841</v>
      </c>
      <c r="E280" s="71" t="s">
        <v>2625</v>
      </c>
      <c r="F280" s="90" t="s">
        <v>286</v>
      </c>
      <c r="G280" s="91" t="s">
        <v>2793</v>
      </c>
      <c r="H280" s="71" t="s">
        <v>408</v>
      </c>
      <c r="I280" s="71">
        <v>817623</v>
      </c>
      <c r="J280" s="72" t="s">
        <v>1847</v>
      </c>
      <c r="K280" s="71" t="s">
        <v>2375</v>
      </c>
      <c r="L280" s="71" t="s">
        <v>2375</v>
      </c>
      <c r="M280" s="73" t="s">
        <v>595</v>
      </c>
      <c r="N280" s="73">
        <v>20105140301</v>
      </c>
      <c r="O280" s="73" t="s">
        <v>113</v>
      </c>
      <c r="P280" s="71" t="s">
        <v>1137</v>
      </c>
      <c r="Q280" s="74">
        <v>1500</v>
      </c>
      <c r="R280" s="74">
        <f t="shared" si="20"/>
        <v>1770</v>
      </c>
      <c r="S280" s="74">
        <f>Q280</f>
        <v>1500</v>
      </c>
      <c r="T280" s="75">
        <v>0.18</v>
      </c>
      <c r="U280" s="74">
        <v>1500</v>
      </c>
      <c r="V280" s="74">
        <f t="shared" si="21"/>
        <v>1770</v>
      </c>
      <c r="W280" s="73" t="s">
        <v>289</v>
      </c>
      <c r="X280" s="73" t="s">
        <v>133</v>
      </c>
      <c r="Y280" s="73" t="s">
        <v>133</v>
      </c>
      <c r="Z280" s="73" t="s">
        <v>144</v>
      </c>
      <c r="AA280" s="76">
        <v>42323</v>
      </c>
      <c r="AB280" s="76">
        <v>42353</v>
      </c>
      <c r="AC280" s="77"/>
      <c r="AD280" s="77"/>
      <c r="AE280" s="72" t="s">
        <v>1847</v>
      </c>
      <c r="AF280" s="73" t="s">
        <v>1768</v>
      </c>
      <c r="AG280" s="71">
        <v>796</v>
      </c>
      <c r="AH280" s="71" t="s">
        <v>231</v>
      </c>
      <c r="AI280" s="77">
        <v>27000</v>
      </c>
      <c r="AJ280" s="77">
        <v>46</v>
      </c>
      <c r="AK280" s="71" t="s">
        <v>1827</v>
      </c>
      <c r="AL280" s="76">
        <v>42370</v>
      </c>
      <c r="AM280" s="76">
        <v>42370</v>
      </c>
      <c r="AN280" s="76">
        <v>42735</v>
      </c>
      <c r="AO280" s="77">
        <v>2016</v>
      </c>
      <c r="AP280" s="71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4"/>
      <c r="BB280" s="77"/>
      <c r="BC280" s="71" t="s">
        <v>1845</v>
      </c>
      <c r="BD280" s="71" t="s">
        <v>2548</v>
      </c>
      <c r="BE280" s="71" t="s">
        <v>286</v>
      </c>
      <c r="BF280" s="71">
        <v>4110100</v>
      </c>
    </row>
    <row r="281" spans="1:58" s="78" customFormat="1" ht="68.25" customHeight="1">
      <c r="A281" s="71">
        <v>3</v>
      </c>
      <c r="B281" s="71" t="s">
        <v>1848</v>
      </c>
      <c r="C281" s="71" t="s">
        <v>133</v>
      </c>
      <c r="D281" s="71" t="s">
        <v>473</v>
      </c>
      <c r="E281" s="71" t="s">
        <v>2625</v>
      </c>
      <c r="F281" s="90" t="s">
        <v>1849</v>
      </c>
      <c r="G281" s="91" t="s">
        <v>2724</v>
      </c>
      <c r="H281" s="71" t="s">
        <v>408</v>
      </c>
      <c r="I281" s="71">
        <v>856584</v>
      </c>
      <c r="J281" s="72" t="s">
        <v>1850</v>
      </c>
      <c r="K281" s="71" t="s">
        <v>1851</v>
      </c>
      <c r="L281" s="71" t="s">
        <v>651</v>
      </c>
      <c r="M281" s="73" t="s">
        <v>140</v>
      </c>
      <c r="N281" s="73">
        <v>201020101</v>
      </c>
      <c r="O281" s="73" t="s">
        <v>114</v>
      </c>
      <c r="P281" s="71" t="s">
        <v>607</v>
      </c>
      <c r="Q281" s="74">
        <v>3025.62</v>
      </c>
      <c r="R281" s="74">
        <f t="shared" si="20"/>
        <v>3570.2315999999996</v>
      </c>
      <c r="S281" s="74">
        <v>3025.62</v>
      </c>
      <c r="T281" s="75">
        <v>0.18</v>
      </c>
      <c r="U281" s="74">
        <v>3025.62</v>
      </c>
      <c r="V281" s="74">
        <f t="shared" si="21"/>
        <v>3570.2315999999996</v>
      </c>
      <c r="W281" s="73" t="s">
        <v>289</v>
      </c>
      <c r="X281" s="73" t="s">
        <v>133</v>
      </c>
      <c r="Y281" s="73" t="s">
        <v>133</v>
      </c>
      <c r="Z281" s="73" t="s">
        <v>290</v>
      </c>
      <c r="AA281" s="76">
        <v>42476</v>
      </c>
      <c r="AB281" s="76">
        <v>42521</v>
      </c>
      <c r="AC281" s="77"/>
      <c r="AD281" s="77"/>
      <c r="AE281" s="72" t="s">
        <v>1850</v>
      </c>
      <c r="AF281" s="73" t="s">
        <v>1852</v>
      </c>
      <c r="AG281" s="71">
        <v>18</v>
      </c>
      <c r="AH281" s="71" t="s">
        <v>1853</v>
      </c>
      <c r="AI281" s="77">
        <v>234</v>
      </c>
      <c r="AJ281" s="77">
        <v>45</v>
      </c>
      <c r="AK281" s="71" t="s">
        <v>457</v>
      </c>
      <c r="AL281" s="76">
        <v>42552</v>
      </c>
      <c r="AM281" s="76">
        <v>42552</v>
      </c>
      <c r="AN281" s="76">
        <v>42735</v>
      </c>
      <c r="AO281" s="77">
        <v>2016</v>
      </c>
      <c r="AP281" s="71"/>
      <c r="AQ281" s="77"/>
      <c r="AR281" s="77"/>
      <c r="AS281" s="77"/>
      <c r="AT281" s="77"/>
      <c r="AU281" s="77"/>
      <c r="AV281" s="77"/>
      <c r="AW281" s="77"/>
      <c r="AX281" s="77"/>
      <c r="AY281" s="77"/>
      <c r="AZ281" s="77"/>
      <c r="BA281" s="74"/>
      <c r="BB281" s="77"/>
      <c r="BC281" s="71"/>
      <c r="BD281" s="71" t="s">
        <v>458</v>
      </c>
      <c r="BE281" s="71" t="s">
        <v>1849</v>
      </c>
      <c r="BF281" s="71">
        <v>4540020</v>
      </c>
    </row>
    <row r="282" spans="1:58" s="78" customFormat="1" ht="68.25" customHeight="1">
      <c r="A282" s="71">
        <v>3</v>
      </c>
      <c r="B282" s="71" t="s">
        <v>1855</v>
      </c>
      <c r="C282" s="71" t="s">
        <v>133</v>
      </c>
      <c r="D282" s="71" t="s">
        <v>473</v>
      </c>
      <c r="E282" s="71" t="s">
        <v>2625</v>
      </c>
      <c r="F282" s="90" t="s">
        <v>1856</v>
      </c>
      <c r="G282" s="91" t="s">
        <v>2724</v>
      </c>
      <c r="H282" s="71" t="s">
        <v>408</v>
      </c>
      <c r="I282" s="71">
        <v>856593</v>
      </c>
      <c r="J282" s="72" t="s">
        <v>1857</v>
      </c>
      <c r="K282" s="71" t="s">
        <v>1854</v>
      </c>
      <c r="L282" s="71" t="s">
        <v>651</v>
      </c>
      <c r="M282" s="73" t="s">
        <v>140</v>
      </c>
      <c r="N282" s="73">
        <v>201020101</v>
      </c>
      <c r="O282" s="73" t="s">
        <v>114</v>
      </c>
      <c r="P282" s="71" t="s">
        <v>607</v>
      </c>
      <c r="Q282" s="74">
        <v>22139.119999999999</v>
      </c>
      <c r="R282" s="74">
        <f t="shared" si="20"/>
        <v>26124.161599999996</v>
      </c>
      <c r="S282" s="74">
        <v>22139.119999999999</v>
      </c>
      <c r="T282" s="75">
        <v>0.18</v>
      </c>
      <c r="U282" s="74">
        <v>22139.119999999999</v>
      </c>
      <c r="V282" s="74">
        <f t="shared" si="21"/>
        <v>26124.161599999996</v>
      </c>
      <c r="W282" s="73" t="s">
        <v>143</v>
      </c>
      <c r="X282" s="73" t="s">
        <v>133</v>
      </c>
      <c r="Y282" s="73" t="s">
        <v>133</v>
      </c>
      <c r="Z282" s="73" t="s">
        <v>290</v>
      </c>
      <c r="AA282" s="76">
        <v>42432</v>
      </c>
      <c r="AB282" s="76">
        <v>42492</v>
      </c>
      <c r="AC282" s="77"/>
      <c r="AD282" s="77"/>
      <c r="AE282" s="72" t="s">
        <v>1857</v>
      </c>
      <c r="AF282" s="73" t="s">
        <v>1852</v>
      </c>
      <c r="AG282" s="71">
        <v>55</v>
      </c>
      <c r="AH282" s="71" t="s">
        <v>226</v>
      </c>
      <c r="AI282" s="77">
        <v>1253</v>
      </c>
      <c r="AJ282" s="77">
        <v>45</v>
      </c>
      <c r="AK282" s="71" t="s">
        <v>457</v>
      </c>
      <c r="AL282" s="76">
        <v>42552</v>
      </c>
      <c r="AM282" s="76">
        <v>42552</v>
      </c>
      <c r="AN282" s="76">
        <v>42735</v>
      </c>
      <c r="AO282" s="77">
        <v>2016</v>
      </c>
      <c r="AP282" s="71"/>
      <c r="AQ282" s="77"/>
      <c r="AR282" s="77"/>
      <c r="AS282" s="77"/>
      <c r="AT282" s="77"/>
      <c r="AU282" s="77"/>
      <c r="AV282" s="77"/>
      <c r="AW282" s="77"/>
      <c r="AX282" s="77"/>
      <c r="AY282" s="77"/>
      <c r="AZ282" s="77"/>
      <c r="BA282" s="74"/>
      <c r="BB282" s="77"/>
      <c r="BC282" s="71"/>
      <c r="BD282" s="71" t="s">
        <v>458</v>
      </c>
      <c r="BE282" s="71" t="s">
        <v>1856</v>
      </c>
      <c r="BF282" s="71">
        <v>4540020</v>
      </c>
    </row>
    <row r="283" spans="1:58" s="78" customFormat="1" ht="68.25" customHeight="1">
      <c r="A283" s="71">
        <v>3</v>
      </c>
      <c r="B283" s="71" t="s">
        <v>1858</v>
      </c>
      <c r="C283" s="71" t="s">
        <v>133</v>
      </c>
      <c r="D283" s="71" t="s">
        <v>473</v>
      </c>
      <c r="E283" s="71" t="s">
        <v>2625</v>
      </c>
      <c r="F283" s="90" t="s">
        <v>1856</v>
      </c>
      <c r="G283" s="91" t="s">
        <v>2794</v>
      </c>
      <c r="H283" s="71" t="s">
        <v>136</v>
      </c>
      <c r="I283" s="71">
        <v>856594</v>
      </c>
      <c r="J283" s="72" t="s">
        <v>1859</v>
      </c>
      <c r="K283" s="71" t="s">
        <v>1854</v>
      </c>
      <c r="L283" s="71" t="s">
        <v>651</v>
      </c>
      <c r="M283" s="73" t="s">
        <v>140</v>
      </c>
      <c r="N283" s="73">
        <v>201020101</v>
      </c>
      <c r="O283" s="73" t="s">
        <v>114</v>
      </c>
      <c r="P283" s="71" t="s">
        <v>607</v>
      </c>
      <c r="Q283" s="74">
        <v>65000</v>
      </c>
      <c r="R283" s="74">
        <f t="shared" si="20"/>
        <v>76700</v>
      </c>
      <c r="S283" s="74">
        <v>65000</v>
      </c>
      <c r="T283" s="75">
        <v>0.18</v>
      </c>
      <c r="U283" s="74">
        <v>65000</v>
      </c>
      <c r="V283" s="74">
        <f t="shared" si="21"/>
        <v>76700</v>
      </c>
      <c r="W283" s="73" t="s">
        <v>143</v>
      </c>
      <c r="X283" s="73" t="s">
        <v>133</v>
      </c>
      <c r="Y283" s="73" t="s">
        <v>133</v>
      </c>
      <c r="Z283" s="73" t="s">
        <v>290</v>
      </c>
      <c r="AA283" s="76">
        <v>42318</v>
      </c>
      <c r="AB283" s="76">
        <v>42358</v>
      </c>
      <c r="AC283" s="77"/>
      <c r="AD283" s="77"/>
      <c r="AE283" s="72" t="s">
        <v>1859</v>
      </c>
      <c r="AF283" s="73" t="s">
        <v>1852</v>
      </c>
      <c r="AG283" s="71">
        <v>55</v>
      </c>
      <c r="AH283" s="71" t="s">
        <v>226</v>
      </c>
      <c r="AI283" s="77">
        <v>2506</v>
      </c>
      <c r="AJ283" s="77">
        <v>45</v>
      </c>
      <c r="AK283" s="71" t="s">
        <v>457</v>
      </c>
      <c r="AL283" s="76">
        <v>42370</v>
      </c>
      <c r="AM283" s="76">
        <v>42370</v>
      </c>
      <c r="AN283" s="76">
        <v>42735</v>
      </c>
      <c r="AO283" s="77">
        <v>2016</v>
      </c>
      <c r="AP283" s="71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4"/>
      <c r="BB283" s="77"/>
      <c r="BC283" s="71"/>
      <c r="BD283" s="71" t="s">
        <v>458</v>
      </c>
      <c r="BE283" s="71" t="s">
        <v>1856</v>
      </c>
      <c r="BF283" s="71">
        <v>4521010</v>
      </c>
    </row>
    <row r="284" spans="1:58" s="78" customFormat="1" ht="68.25" customHeight="1">
      <c r="A284" s="71">
        <v>3</v>
      </c>
      <c r="B284" s="71" t="s">
        <v>1862</v>
      </c>
      <c r="C284" s="71" t="s">
        <v>133</v>
      </c>
      <c r="D284" s="71" t="s">
        <v>473</v>
      </c>
      <c r="E284" s="71" t="s">
        <v>2625</v>
      </c>
      <c r="F284" s="90" t="s">
        <v>1856</v>
      </c>
      <c r="G284" s="91" t="s">
        <v>2724</v>
      </c>
      <c r="H284" s="71" t="s">
        <v>408</v>
      </c>
      <c r="I284" s="71">
        <v>856596</v>
      </c>
      <c r="J284" s="72" t="s">
        <v>1863</v>
      </c>
      <c r="K284" s="71" t="s">
        <v>1854</v>
      </c>
      <c r="L284" s="71" t="s">
        <v>651</v>
      </c>
      <c r="M284" s="73" t="s">
        <v>140</v>
      </c>
      <c r="N284" s="73">
        <v>201020101</v>
      </c>
      <c r="O284" s="73" t="s">
        <v>114</v>
      </c>
      <c r="P284" s="71" t="s">
        <v>607</v>
      </c>
      <c r="Q284" s="74">
        <v>16988.41</v>
      </c>
      <c r="R284" s="74">
        <f t="shared" si="20"/>
        <v>20046.323799999998</v>
      </c>
      <c r="S284" s="74">
        <v>16988.41</v>
      </c>
      <c r="T284" s="75">
        <v>0.18</v>
      </c>
      <c r="U284" s="74">
        <v>16988.41</v>
      </c>
      <c r="V284" s="74">
        <f t="shared" si="21"/>
        <v>20046.323799999998</v>
      </c>
      <c r="W284" s="73" t="s">
        <v>143</v>
      </c>
      <c r="X284" s="73" t="s">
        <v>133</v>
      </c>
      <c r="Y284" s="73" t="s">
        <v>133</v>
      </c>
      <c r="Z284" s="73" t="s">
        <v>290</v>
      </c>
      <c r="AA284" s="76">
        <v>42318</v>
      </c>
      <c r="AB284" s="76">
        <v>42358</v>
      </c>
      <c r="AC284" s="77"/>
      <c r="AD284" s="77"/>
      <c r="AE284" s="72" t="s">
        <v>1863</v>
      </c>
      <c r="AF284" s="73" t="s">
        <v>1852</v>
      </c>
      <c r="AG284" s="71" t="s">
        <v>1860</v>
      </c>
      <c r="AH284" s="71" t="s">
        <v>1861</v>
      </c>
      <c r="AI284" s="77">
        <v>46</v>
      </c>
      <c r="AJ284" s="77">
        <v>45</v>
      </c>
      <c r="AK284" s="71" t="s">
        <v>457</v>
      </c>
      <c r="AL284" s="76">
        <v>42370</v>
      </c>
      <c r="AM284" s="76">
        <v>42370</v>
      </c>
      <c r="AN284" s="76">
        <v>42735</v>
      </c>
      <c r="AO284" s="77">
        <v>2016</v>
      </c>
      <c r="AP284" s="71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4"/>
      <c r="BB284" s="77"/>
      <c r="BC284" s="71"/>
      <c r="BD284" s="71" t="s">
        <v>458</v>
      </c>
      <c r="BE284" s="71" t="s">
        <v>1856</v>
      </c>
      <c r="BF284" s="71">
        <v>4540020</v>
      </c>
    </row>
    <row r="285" spans="1:58" s="78" customFormat="1" ht="68.25" customHeight="1">
      <c r="A285" s="71">
        <v>3</v>
      </c>
      <c r="B285" s="71" t="s">
        <v>1864</v>
      </c>
      <c r="C285" s="71" t="s">
        <v>133</v>
      </c>
      <c r="D285" s="71" t="s">
        <v>473</v>
      </c>
      <c r="E285" s="71" t="s">
        <v>2625</v>
      </c>
      <c r="F285" s="90" t="s">
        <v>604</v>
      </c>
      <c r="G285" s="91" t="s">
        <v>2735</v>
      </c>
      <c r="H285" s="71" t="s">
        <v>408</v>
      </c>
      <c r="I285" s="71">
        <v>856599</v>
      </c>
      <c r="J285" s="72" t="s">
        <v>1865</v>
      </c>
      <c r="K285" s="71" t="s">
        <v>1866</v>
      </c>
      <c r="L285" s="71" t="s">
        <v>651</v>
      </c>
      <c r="M285" s="73" t="s">
        <v>140</v>
      </c>
      <c r="N285" s="73">
        <v>201020101</v>
      </c>
      <c r="O285" s="73" t="s">
        <v>114</v>
      </c>
      <c r="P285" s="71" t="s">
        <v>607</v>
      </c>
      <c r="Q285" s="74">
        <v>3423.72</v>
      </c>
      <c r="R285" s="74">
        <f t="shared" si="20"/>
        <v>4039.9895999999994</v>
      </c>
      <c r="S285" s="74">
        <v>3423.72</v>
      </c>
      <c r="T285" s="75">
        <v>0.18</v>
      </c>
      <c r="U285" s="74">
        <v>3423.72</v>
      </c>
      <c r="V285" s="74">
        <f t="shared" si="21"/>
        <v>4039.9895999999994</v>
      </c>
      <c r="W285" s="73" t="s">
        <v>289</v>
      </c>
      <c r="X285" s="73" t="s">
        <v>133</v>
      </c>
      <c r="Y285" s="73" t="s">
        <v>133</v>
      </c>
      <c r="Z285" s="73" t="s">
        <v>290</v>
      </c>
      <c r="AA285" s="76">
        <v>42342</v>
      </c>
      <c r="AB285" s="76">
        <v>42387</v>
      </c>
      <c r="AC285" s="77"/>
      <c r="AD285" s="77"/>
      <c r="AE285" s="72" t="s">
        <v>1865</v>
      </c>
      <c r="AF285" s="73" t="s">
        <v>1852</v>
      </c>
      <c r="AG285" s="71" t="s">
        <v>1860</v>
      </c>
      <c r="AH285" s="71" t="s">
        <v>1861</v>
      </c>
      <c r="AI285" s="77">
        <v>3</v>
      </c>
      <c r="AJ285" s="77">
        <v>45</v>
      </c>
      <c r="AK285" s="71" t="s">
        <v>457</v>
      </c>
      <c r="AL285" s="76">
        <v>42431</v>
      </c>
      <c r="AM285" s="76">
        <v>42431</v>
      </c>
      <c r="AN285" s="76">
        <v>42735</v>
      </c>
      <c r="AO285" s="77">
        <v>2016</v>
      </c>
      <c r="AP285" s="71"/>
      <c r="AQ285" s="77"/>
      <c r="AR285" s="77"/>
      <c r="AS285" s="77"/>
      <c r="AT285" s="77"/>
      <c r="AU285" s="77"/>
      <c r="AV285" s="77"/>
      <c r="AW285" s="77"/>
      <c r="AX285" s="77"/>
      <c r="AY285" s="77"/>
      <c r="AZ285" s="77"/>
      <c r="BA285" s="74"/>
      <c r="BB285" s="77"/>
      <c r="BC285" s="71"/>
      <c r="BD285" s="71" t="s">
        <v>458</v>
      </c>
      <c r="BE285" s="71" t="s">
        <v>604</v>
      </c>
      <c r="BF285" s="71">
        <v>4560249</v>
      </c>
    </row>
    <row r="286" spans="1:58" s="78" customFormat="1" ht="68.25" customHeight="1">
      <c r="A286" s="71">
        <v>3</v>
      </c>
      <c r="B286" s="71" t="s">
        <v>1867</v>
      </c>
      <c r="C286" s="71" t="s">
        <v>133</v>
      </c>
      <c r="D286" s="71" t="s">
        <v>1868</v>
      </c>
      <c r="E286" s="71" t="s">
        <v>2625</v>
      </c>
      <c r="F286" s="90" t="s">
        <v>1869</v>
      </c>
      <c r="G286" s="91" t="s">
        <v>2726</v>
      </c>
      <c r="H286" s="71" t="s">
        <v>408</v>
      </c>
      <c r="I286" s="71">
        <v>857178</v>
      </c>
      <c r="J286" s="72" t="s">
        <v>1870</v>
      </c>
      <c r="K286" s="71" t="s">
        <v>1871</v>
      </c>
      <c r="L286" s="71" t="s">
        <v>651</v>
      </c>
      <c r="M286" s="73" t="s">
        <v>140</v>
      </c>
      <c r="N286" s="73">
        <v>2010201</v>
      </c>
      <c r="O286" s="73" t="s">
        <v>114</v>
      </c>
      <c r="P286" s="71" t="s">
        <v>1872</v>
      </c>
      <c r="Q286" s="74">
        <v>15000</v>
      </c>
      <c r="R286" s="74">
        <f t="shared" si="20"/>
        <v>17700</v>
      </c>
      <c r="S286" s="74">
        <v>8000</v>
      </c>
      <c r="T286" s="75">
        <v>0.18</v>
      </c>
      <c r="U286" s="74">
        <v>15000</v>
      </c>
      <c r="V286" s="74">
        <f t="shared" si="21"/>
        <v>17700</v>
      </c>
      <c r="W286" s="73" t="s">
        <v>143</v>
      </c>
      <c r="X286" s="73" t="s">
        <v>133</v>
      </c>
      <c r="Y286" s="73" t="s">
        <v>133</v>
      </c>
      <c r="Z286" s="73" t="s">
        <v>144</v>
      </c>
      <c r="AA286" s="76">
        <v>42370</v>
      </c>
      <c r="AB286" s="76">
        <v>42461</v>
      </c>
      <c r="AC286" s="77"/>
      <c r="AD286" s="77"/>
      <c r="AE286" s="72" t="s">
        <v>1873</v>
      </c>
      <c r="AF286" s="73" t="s">
        <v>1057</v>
      </c>
      <c r="AG286" s="71">
        <v>796</v>
      </c>
      <c r="AH286" s="71" t="s">
        <v>147</v>
      </c>
      <c r="AI286" s="77">
        <v>88</v>
      </c>
      <c r="AJ286" s="77">
        <v>45</v>
      </c>
      <c r="AK286" s="71" t="s">
        <v>457</v>
      </c>
      <c r="AL286" s="76">
        <v>42552</v>
      </c>
      <c r="AM286" s="76">
        <v>42552</v>
      </c>
      <c r="AN286" s="76">
        <v>42916</v>
      </c>
      <c r="AO286" s="77" t="s">
        <v>292</v>
      </c>
      <c r="AP286" s="71"/>
      <c r="AQ286" s="77"/>
      <c r="AR286" s="77"/>
      <c r="AS286" s="77"/>
      <c r="AT286" s="77"/>
      <c r="AU286" s="77"/>
      <c r="AV286" s="77"/>
      <c r="AW286" s="77"/>
      <c r="AX286" s="77"/>
      <c r="AY286" s="77"/>
      <c r="AZ286" s="77"/>
      <c r="BA286" s="74"/>
      <c r="BB286" s="77"/>
      <c r="BC286" s="71"/>
      <c r="BD286" s="71" t="s">
        <v>458</v>
      </c>
      <c r="BE286" s="71" t="s">
        <v>1869</v>
      </c>
      <c r="BF286" s="71">
        <v>5020020</v>
      </c>
    </row>
    <row r="287" spans="1:58" s="78" customFormat="1" ht="68.25" customHeight="1">
      <c r="A287" s="71">
        <v>3</v>
      </c>
      <c r="B287" s="71" t="s">
        <v>1874</v>
      </c>
      <c r="C287" s="71" t="s">
        <v>133</v>
      </c>
      <c r="D287" s="71" t="s">
        <v>1875</v>
      </c>
      <c r="E287" s="71" t="s">
        <v>2625</v>
      </c>
      <c r="F287" s="90" t="s">
        <v>1759</v>
      </c>
      <c r="G287" s="91" t="s">
        <v>2736</v>
      </c>
      <c r="H287" s="71" t="s">
        <v>408</v>
      </c>
      <c r="I287" s="71">
        <v>856614</v>
      </c>
      <c r="J287" s="72" t="s">
        <v>1876</v>
      </c>
      <c r="K287" s="71" t="s">
        <v>1877</v>
      </c>
      <c r="L287" s="71" t="s">
        <v>617</v>
      </c>
      <c r="M287" s="73" t="s">
        <v>595</v>
      </c>
      <c r="N287" s="73">
        <v>201020202</v>
      </c>
      <c r="O287" s="73" t="s">
        <v>111</v>
      </c>
      <c r="P287" s="71" t="s">
        <v>1878</v>
      </c>
      <c r="Q287" s="74">
        <v>3500</v>
      </c>
      <c r="R287" s="74">
        <f t="shared" si="20"/>
        <v>4130</v>
      </c>
      <c r="S287" s="74">
        <v>3500</v>
      </c>
      <c r="T287" s="75">
        <v>0.18</v>
      </c>
      <c r="U287" s="74">
        <v>3500</v>
      </c>
      <c r="V287" s="74">
        <f t="shared" si="21"/>
        <v>4130</v>
      </c>
      <c r="W287" s="73" t="s">
        <v>289</v>
      </c>
      <c r="X287" s="73" t="s">
        <v>133</v>
      </c>
      <c r="Y287" s="73" t="s">
        <v>133</v>
      </c>
      <c r="Z287" s="73" t="s">
        <v>144</v>
      </c>
      <c r="AA287" s="76">
        <v>42323</v>
      </c>
      <c r="AB287" s="76">
        <v>42353</v>
      </c>
      <c r="AC287" s="77"/>
      <c r="AD287" s="77"/>
      <c r="AE287" s="72" t="s">
        <v>1879</v>
      </c>
      <c r="AF287" s="73" t="s">
        <v>1057</v>
      </c>
      <c r="AG287" s="71">
        <v>796</v>
      </c>
      <c r="AH287" s="71" t="s">
        <v>147</v>
      </c>
      <c r="AI287" s="77">
        <v>541</v>
      </c>
      <c r="AJ287" s="77">
        <v>45</v>
      </c>
      <c r="AK287" s="71" t="s">
        <v>457</v>
      </c>
      <c r="AL287" s="76">
        <v>42394</v>
      </c>
      <c r="AM287" s="76">
        <v>42401</v>
      </c>
      <c r="AN287" s="76">
        <v>42723</v>
      </c>
      <c r="AO287" s="77">
        <v>2016</v>
      </c>
      <c r="AP287" s="71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4"/>
      <c r="BB287" s="77"/>
      <c r="BC287" s="71"/>
      <c r="BD287" s="71" t="s">
        <v>458</v>
      </c>
      <c r="BE287" s="71" t="s">
        <v>1759</v>
      </c>
      <c r="BF287" s="71">
        <v>7424000</v>
      </c>
    </row>
    <row r="288" spans="1:58" s="78" customFormat="1" ht="68.25" customHeight="1">
      <c r="A288" s="71">
        <v>3</v>
      </c>
      <c r="B288" s="71" t="s">
        <v>1880</v>
      </c>
      <c r="C288" s="71" t="s">
        <v>133</v>
      </c>
      <c r="D288" s="71" t="s">
        <v>473</v>
      </c>
      <c r="E288" s="71" t="s">
        <v>2625</v>
      </c>
      <c r="F288" s="90" t="s">
        <v>604</v>
      </c>
      <c r="G288" s="91" t="s">
        <v>2795</v>
      </c>
      <c r="H288" s="71" t="s">
        <v>408</v>
      </c>
      <c r="I288" s="71">
        <v>856601</v>
      </c>
      <c r="J288" s="72" t="s">
        <v>1881</v>
      </c>
      <c r="K288" s="71" t="s">
        <v>1882</v>
      </c>
      <c r="L288" s="71" t="s">
        <v>635</v>
      </c>
      <c r="M288" s="73" t="s">
        <v>140</v>
      </c>
      <c r="N288" s="73">
        <v>201020204</v>
      </c>
      <c r="O288" s="73" t="s">
        <v>123</v>
      </c>
      <c r="P288" s="71" t="s">
        <v>607</v>
      </c>
      <c r="Q288" s="74">
        <v>22436.560000000001</v>
      </c>
      <c r="R288" s="74">
        <f t="shared" si="20"/>
        <v>26475.140800000001</v>
      </c>
      <c r="S288" s="74">
        <v>18896.16</v>
      </c>
      <c r="T288" s="75">
        <v>0.18</v>
      </c>
      <c r="U288" s="74">
        <v>22436.560000000001</v>
      </c>
      <c r="V288" s="74">
        <f t="shared" si="21"/>
        <v>26475.140800000001</v>
      </c>
      <c r="W288" s="73" t="s">
        <v>143</v>
      </c>
      <c r="X288" s="73" t="s">
        <v>133</v>
      </c>
      <c r="Y288" s="73" t="s">
        <v>133</v>
      </c>
      <c r="Z288" s="73" t="s">
        <v>290</v>
      </c>
      <c r="AA288" s="76">
        <v>42324</v>
      </c>
      <c r="AB288" s="76">
        <v>42384</v>
      </c>
      <c r="AC288" s="77"/>
      <c r="AD288" s="77"/>
      <c r="AE288" s="72" t="s">
        <v>1883</v>
      </c>
      <c r="AF288" s="73" t="s">
        <v>1852</v>
      </c>
      <c r="AG288" s="71">
        <v>18</v>
      </c>
      <c r="AH288" s="71" t="s">
        <v>1853</v>
      </c>
      <c r="AI288" s="77">
        <v>14240</v>
      </c>
      <c r="AJ288" s="77">
        <v>45</v>
      </c>
      <c r="AK288" s="71" t="s">
        <v>457</v>
      </c>
      <c r="AL288" s="76">
        <v>42430</v>
      </c>
      <c r="AM288" s="76">
        <v>42430</v>
      </c>
      <c r="AN288" s="76">
        <v>42794</v>
      </c>
      <c r="AO288" s="77" t="s">
        <v>292</v>
      </c>
      <c r="AP288" s="71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4"/>
      <c r="BB288" s="77"/>
      <c r="BC288" s="71"/>
      <c r="BD288" s="71" t="s">
        <v>458</v>
      </c>
      <c r="BE288" s="71" t="s">
        <v>604</v>
      </c>
      <c r="BF288" s="71">
        <v>4525281</v>
      </c>
    </row>
    <row r="289" spans="1:58" s="78" customFormat="1" ht="68.25" customHeight="1">
      <c r="A289" s="71">
        <v>3</v>
      </c>
      <c r="B289" s="71" t="s">
        <v>1884</v>
      </c>
      <c r="C289" s="71" t="s">
        <v>133</v>
      </c>
      <c r="D289" s="71" t="s">
        <v>473</v>
      </c>
      <c r="E289" s="71" t="s">
        <v>2625</v>
      </c>
      <c r="F289" s="90" t="s">
        <v>604</v>
      </c>
      <c r="G289" s="91" t="s">
        <v>2796</v>
      </c>
      <c r="H289" s="71" t="s">
        <v>408</v>
      </c>
      <c r="I289" s="71">
        <v>856602</v>
      </c>
      <c r="J289" s="72" t="s">
        <v>1885</v>
      </c>
      <c r="K289" s="71" t="s">
        <v>1886</v>
      </c>
      <c r="L289" s="71" t="s">
        <v>635</v>
      </c>
      <c r="M289" s="73" t="s">
        <v>140</v>
      </c>
      <c r="N289" s="73">
        <v>201020204</v>
      </c>
      <c r="O289" s="73" t="s">
        <v>123</v>
      </c>
      <c r="P289" s="71" t="s">
        <v>607</v>
      </c>
      <c r="Q289" s="74">
        <v>16093.23</v>
      </c>
      <c r="R289" s="74">
        <f t="shared" si="20"/>
        <v>18990.011399999999</v>
      </c>
      <c r="S289" s="74">
        <v>10728.82</v>
      </c>
      <c r="T289" s="75">
        <v>0.18</v>
      </c>
      <c r="U289" s="74">
        <v>16093.23</v>
      </c>
      <c r="V289" s="74">
        <f t="shared" si="21"/>
        <v>18990.011399999999</v>
      </c>
      <c r="W289" s="73" t="s">
        <v>143</v>
      </c>
      <c r="X289" s="73" t="s">
        <v>133</v>
      </c>
      <c r="Y289" s="73" t="s">
        <v>133</v>
      </c>
      <c r="Z289" s="73" t="s">
        <v>290</v>
      </c>
      <c r="AA289" s="76">
        <v>42386</v>
      </c>
      <c r="AB289" s="76">
        <v>42446</v>
      </c>
      <c r="AC289" s="77"/>
      <c r="AD289" s="77"/>
      <c r="AE289" s="72" t="s">
        <v>1885</v>
      </c>
      <c r="AF289" s="73" t="s">
        <v>1852</v>
      </c>
      <c r="AG289" s="71" t="s">
        <v>1860</v>
      </c>
      <c r="AH289" s="71" t="s">
        <v>1861</v>
      </c>
      <c r="AI289" s="77">
        <v>31</v>
      </c>
      <c r="AJ289" s="77">
        <v>45</v>
      </c>
      <c r="AK289" s="71" t="s">
        <v>457</v>
      </c>
      <c r="AL289" s="76">
        <v>42491</v>
      </c>
      <c r="AM289" s="76">
        <v>42491</v>
      </c>
      <c r="AN289" s="76">
        <v>42855</v>
      </c>
      <c r="AO289" s="77" t="s">
        <v>292</v>
      </c>
      <c r="AP289" s="71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4"/>
      <c r="BB289" s="77"/>
      <c r="BC289" s="71"/>
      <c r="BD289" s="71" t="s">
        <v>458</v>
      </c>
      <c r="BE289" s="71" t="s">
        <v>604</v>
      </c>
      <c r="BF289" s="71">
        <v>2812122</v>
      </c>
    </row>
    <row r="290" spans="1:58" s="78" customFormat="1" ht="68.25" customHeight="1">
      <c r="A290" s="71">
        <v>3</v>
      </c>
      <c r="B290" s="71" t="s">
        <v>1887</v>
      </c>
      <c r="C290" s="71" t="s">
        <v>133</v>
      </c>
      <c r="D290" s="71" t="s">
        <v>473</v>
      </c>
      <c r="E290" s="71" t="s">
        <v>2625</v>
      </c>
      <c r="F290" s="90" t="s">
        <v>604</v>
      </c>
      <c r="G290" s="91" t="s">
        <v>2797</v>
      </c>
      <c r="H290" s="71" t="s">
        <v>408</v>
      </c>
      <c r="I290" s="71">
        <v>856603</v>
      </c>
      <c r="J290" s="72" t="s">
        <v>1888</v>
      </c>
      <c r="K290" s="71" t="s">
        <v>1813</v>
      </c>
      <c r="L290" s="71" t="s">
        <v>635</v>
      </c>
      <c r="M290" s="73" t="s">
        <v>140</v>
      </c>
      <c r="N290" s="73">
        <v>201020204</v>
      </c>
      <c r="O290" s="73" t="s">
        <v>123</v>
      </c>
      <c r="P290" s="71" t="s">
        <v>607</v>
      </c>
      <c r="Q290" s="74">
        <v>1799.46</v>
      </c>
      <c r="R290" s="74">
        <f t="shared" si="20"/>
        <v>2123.3627999999999</v>
      </c>
      <c r="S290" s="74">
        <v>1799.46</v>
      </c>
      <c r="T290" s="75">
        <v>0.18</v>
      </c>
      <c r="U290" s="74">
        <v>1799.46</v>
      </c>
      <c r="V290" s="74">
        <f t="shared" si="21"/>
        <v>2123.3627999999999</v>
      </c>
      <c r="W290" s="73" t="s">
        <v>289</v>
      </c>
      <c r="X290" s="73" t="s">
        <v>133</v>
      </c>
      <c r="Y290" s="73" t="s">
        <v>133</v>
      </c>
      <c r="Z290" s="73" t="s">
        <v>290</v>
      </c>
      <c r="AA290" s="76">
        <v>42370</v>
      </c>
      <c r="AB290" s="76">
        <v>42415</v>
      </c>
      <c r="AC290" s="77"/>
      <c r="AD290" s="77"/>
      <c r="AE290" s="72" t="s">
        <v>1888</v>
      </c>
      <c r="AF290" s="73" t="s">
        <v>1852</v>
      </c>
      <c r="AG290" s="71" t="s">
        <v>1860</v>
      </c>
      <c r="AH290" s="71" t="s">
        <v>1861</v>
      </c>
      <c r="AI290" s="77">
        <v>15</v>
      </c>
      <c r="AJ290" s="77">
        <v>45</v>
      </c>
      <c r="AK290" s="71" t="s">
        <v>457</v>
      </c>
      <c r="AL290" s="76">
        <v>42461</v>
      </c>
      <c r="AM290" s="76">
        <v>42461</v>
      </c>
      <c r="AN290" s="76">
        <v>42674</v>
      </c>
      <c r="AO290" s="77">
        <v>2016</v>
      </c>
      <c r="AP290" s="71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4"/>
      <c r="BB290" s="77"/>
      <c r="BC290" s="71"/>
      <c r="BD290" s="71" t="s">
        <v>458</v>
      </c>
      <c r="BE290" s="71" t="s">
        <v>604</v>
      </c>
      <c r="BF290" s="71">
        <v>5262400</v>
      </c>
    </row>
    <row r="291" spans="1:58" s="78" customFormat="1" ht="68.25" customHeight="1">
      <c r="A291" s="71">
        <v>3</v>
      </c>
      <c r="B291" s="71" t="s">
        <v>1889</v>
      </c>
      <c r="C291" s="71" t="s">
        <v>133</v>
      </c>
      <c r="D291" s="71" t="s">
        <v>473</v>
      </c>
      <c r="E291" s="71" t="s">
        <v>2625</v>
      </c>
      <c r="F291" s="90" t="s">
        <v>604</v>
      </c>
      <c r="G291" s="91" t="s">
        <v>2798</v>
      </c>
      <c r="H291" s="71" t="s">
        <v>408</v>
      </c>
      <c r="I291" s="71">
        <v>856604</v>
      </c>
      <c r="J291" s="72" t="s">
        <v>1890</v>
      </c>
      <c r="K291" s="71" t="s">
        <v>1891</v>
      </c>
      <c r="L291" s="71" t="s">
        <v>635</v>
      </c>
      <c r="M291" s="73" t="s">
        <v>140</v>
      </c>
      <c r="N291" s="73">
        <v>201020204</v>
      </c>
      <c r="O291" s="73" t="s">
        <v>123</v>
      </c>
      <c r="P291" s="71" t="s">
        <v>607</v>
      </c>
      <c r="Q291" s="74">
        <v>5421.97</v>
      </c>
      <c r="R291" s="74">
        <f t="shared" si="20"/>
        <v>6397.9246000000003</v>
      </c>
      <c r="S291" s="74">
        <v>5421.97</v>
      </c>
      <c r="T291" s="75">
        <v>0.18</v>
      </c>
      <c r="U291" s="74">
        <v>5421.97</v>
      </c>
      <c r="V291" s="74">
        <f t="shared" si="21"/>
        <v>6397.9246000000003</v>
      </c>
      <c r="W291" s="73" t="s">
        <v>289</v>
      </c>
      <c r="X291" s="73" t="s">
        <v>133</v>
      </c>
      <c r="Y291" s="73" t="s">
        <v>133</v>
      </c>
      <c r="Z291" s="73" t="s">
        <v>290</v>
      </c>
      <c r="AA291" s="76">
        <v>42370</v>
      </c>
      <c r="AB291" s="76">
        <v>42415</v>
      </c>
      <c r="AC291" s="77"/>
      <c r="AD291" s="77"/>
      <c r="AE291" s="72" t="s">
        <v>1890</v>
      </c>
      <c r="AF291" s="73" t="s">
        <v>1852</v>
      </c>
      <c r="AG291" s="71" t="s">
        <v>1860</v>
      </c>
      <c r="AH291" s="71" t="s">
        <v>1861</v>
      </c>
      <c r="AI291" s="77">
        <v>33</v>
      </c>
      <c r="AJ291" s="77">
        <v>45</v>
      </c>
      <c r="AK291" s="71" t="s">
        <v>457</v>
      </c>
      <c r="AL291" s="76">
        <v>42461</v>
      </c>
      <c r="AM291" s="76">
        <v>42461</v>
      </c>
      <c r="AN291" s="76">
        <v>42674</v>
      </c>
      <c r="AO291" s="77">
        <v>2016</v>
      </c>
      <c r="AP291" s="71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4"/>
      <c r="BB291" s="77"/>
      <c r="BC291" s="71"/>
      <c r="BD291" s="71" t="s">
        <v>458</v>
      </c>
      <c r="BE291" s="71" t="s">
        <v>604</v>
      </c>
      <c r="BF291" s="71">
        <v>2930441</v>
      </c>
    </row>
    <row r="292" spans="1:58" s="78" customFormat="1" ht="68.25" customHeight="1">
      <c r="A292" s="71">
        <v>3</v>
      </c>
      <c r="B292" s="71" t="s">
        <v>1892</v>
      </c>
      <c r="C292" s="71" t="s">
        <v>133</v>
      </c>
      <c r="D292" s="71" t="s">
        <v>473</v>
      </c>
      <c r="E292" s="71" t="s">
        <v>2625</v>
      </c>
      <c r="F292" s="90" t="s">
        <v>1893</v>
      </c>
      <c r="G292" s="91" t="s">
        <v>2732</v>
      </c>
      <c r="H292" s="71" t="s">
        <v>408</v>
      </c>
      <c r="I292" s="71">
        <v>856605</v>
      </c>
      <c r="J292" s="72" t="s">
        <v>1894</v>
      </c>
      <c r="K292" s="71" t="s">
        <v>1833</v>
      </c>
      <c r="L292" s="71" t="s">
        <v>635</v>
      </c>
      <c r="M292" s="73" t="s">
        <v>140</v>
      </c>
      <c r="N292" s="73">
        <v>201020204</v>
      </c>
      <c r="O292" s="73" t="s">
        <v>123</v>
      </c>
      <c r="P292" s="71" t="s">
        <v>607</v>
      </c>
      <c r="Q292" s="74">
        <v>2414.31</v>
      </c>
      <c r="R292" s="74">
        <f t="shared" si="20"/>
        <v>2848.8857999999996</v>
      </c>
      <c r="S292" s="74">
        <v>2414.31</v>
      </c>
      <c r="T292" s="75">
        <v>0.18</v>
      </c>
      <c r="U292" s="74">
        <v>2414.31</v>
      </c>
      <c r="V292" s="74">
        <f t="shared" si="21"/>
        <v>2848.8857999999996</v>
      </c>
      <c r="W292" s="73" t="s">
        <v>289</v>
      </c>
      <c r="X292" s="73" t="s">
        <v>133</v>
      </c>
      <c r="Y292" s="73" t="s">
        <v>133</v>
      </c>
      <c r="Z292" s="73" t="s">
        <v>290</v>
      </c>
      <c r="AA292" s="76">
        <v>42370</v>
      </c>
      <c r="AB292" s="76">
        <v>42415</v>
      </c>
      <c r="AC292" s="77"/>
      <c r="AD292" s="77"/>
      <c r="AE292" s="72" t="s">
        <v>1894</v>
      </c>
      <c r="AF292" s="73" t="s">
        <v>1852</v>
      </c>
      <c r="AG292" s="71">
        <v>796</v>
      </c>
      <c r="AH292" s="71" t="s">
        <v>147</v>
      </c>
      <c r="AI292" s="77">
        <v>150</v>
      </c>
      <c r="AJ292" s="77">
        <v>45</v>
      </c>
      <c r="AK292" s="71" t="s">
        <v>457</v>
      </c>
      <c r="AL292" s="76">
        <v>42461</v>
      </c>
      <c r="AM292" s="76">
        <v>42461</v>
      </c>
      <c r="AN292" s="76">
        <v>42735</v>
      </c>
      <c r="AO292" s="77">
        <v>2016</v>
      </c>
      <c r="AP292" s="71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4"/>
      <c r="BB292" s="77"/>
      <c r="BC292" s="71"/>
      <c r="BD292" s="71" t="s">
        <v>458</v>
      </c>
      <c r="BE292" s="71" t="s">
        <v>1893</v>
      </c>
      <c r="BF292" s="71">
        <v>7422080</v>
      </c>
    </row>
    <row r="293" spans="1:58" s="78" customFormat="1" ht="68.25" customHeight="1">
      <c r="A293" s="71">
        <v>3</v>
      </c>
      <c r="B293" s="71" t="s">
        <v>1895</v>
      </c>
      <c r="C293" s="71" t="s">
        <v>133</v>
      </c>
      <c r="D293" s="71" t="s">
        <v>473</v>
      </c>
      <c r="E293" s="71" t="s">
        <v>2625</v>
      </c>
      <c r="F293" s="90" t="s">
        <v>1893</v>
      </c>
      <c r="G293" s="91" t="s">
        <v>2732</v>
      </c>
      <c r="H293" s="71" t="s">
        <v>408</v>
      </c>
      <c r="I293" s="71">
        <v>856606</v>
      </c>
      <c r="J293" s="72" t="s">
        <v>1896</v>
      </c>
      <c r="K293" s="71" t="s">
        <v>1897</v>
      </c>
      <c r="L293" s="71" t="s">
        <v>635</v>
      </c>
      <c r="M293" s="73" t="s">
        <v>140</v>
      </c>
      <c r="N293" s="73">
        <v>201020204</v>
      </c>
      <c r="O293" s="73" t="s">
        <v>123</v>
      </c>
      <c r="P293" s="71" t="s">
        <v>607</v>
      </c>
      <c r="Q293" s="74">
        <v>2061.3000000000002</v>
      </c>
      <c r="R293" s="74">
        <f t="shared" si="20"/>
        <v>2432.3340000000003</v>
      </c>
      <c r="S293" s="74">
        <v>2061.3000000000002</v>
      </c>
      <c r="T293" s="75">
        <v>0.18</v>
      </c>
      <c r="U293" s="74">
        <v>2061.3000000000002</v>
      </c>
      <c r="V293" s="74">
        <f t="shared" si="21"/>
        <v>2432.3340000000003</v>
      </c>
      <c r="W293" s="73" t="s">
        <v>289</v>
      </c>
      <c r="X293" s="73" t="s">
        <v>133</v>
      </c>
      <c r="Y293" s="73" t="s">
        <v>133</v>
      </c>
      <c r="Z293" s="73" t="s">
        <v>290</v>
      </c>
      <c r="AA293" s="76">
        <v>42430</v>
      </c>
      <c r="AB293" s="76">
        <v>42489</v>
      </c>
      <c r="AC293" s="77"/>
      <c r="AD293" s="77"/>
      <c r="AE293" s="72" t="s">
        <v>1896</v>
      </c>
      <c r="AF293" s="73" t="s">
        <v>1852</v>
      </c>
      <c r="AG293" s="71">
        <v>113</v>
      </c>
      <c r="AH293" s="71" t="s">
        <v>1898</v>
      </c>
      <c r="AI293" s="77">
        <v>133330</v>
      </c>
      <c r="AJ293" s="77">
        <v>45</v>
      </c>
      <c r="AK293" s="71" t="s">
        <v>457</v>
      </c>
      <c r="AL293" s="76">
        <v>42522</v>
      </c>
      <c r="AM293" s="76">
        <v>42522</v>
      </c>
      <c r="AN293" s="76">
        <v>42674</v>
      </c>
      <c r="AO293" s="77">
        <v>2016</v>
      </c>
      <c r="AP293" s="71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4"/>
      <c r="BB293" s="77"/>
      <c r="BC293" s="71"/>
      <c r="BD293" s="71" t="s">
        <v>458</v>
      </c>
      <c r="BE293" s="71" t="s">
        <v>1893</v>
      </c>
      <c r="BF293" s="71">
        <v>7422080</v>
      </c>
    </row>
    <row r="294" spans="1:58" s="78" customFormat="1" ht="68.25" customHeight="1">
      <c r="A294" s="71">
        <v>3</v>
      </c>
      <c r="B294" s="71" t="s">
        <v>1899</v>
      </c>
      <c r="C294" s="71" t="s">
        <v>133</v>
      </c>
      <c r="D294" s="71" t="s">
        <v>473</v>
      </c>
      <c r="E294" s="71" t="s">
        <v>2625</v>
      </c>
      <c r="F294" s="90" t="s">
        <v>1893</v>
      </c>
      <c r="G294" s="91" t="s">
        <v>2732</v>
      </c>
      <c r="H294" s="71" t="s">
        <v>408</v>
      </c>
      <c r="I294" s="71">
        <v>856607</v>
      </c>
      <c r="J294" s="72" t="s">
        <v>1900</v>
      </c>
      <c r="K294" s="71" t="s">
        <v>1901</v>
      </c>
      <c r="L294" s="71" t="s">
        <v>635</v>
      </c>
      <c r="M294" s="73" t="s">
        <v>140</v>
      </c>
      <c r="N294" s="73">
        <v>201020204</v>
      </c>
      <c r="O294" s="73" t="s">
        <v>123</v>
      </c>
      <c r="P294" s="71" t="s">
        <v>607</v>
      </c>
      <c r="Q294" s="74">
        <v>788.45</v>
      </c>
      <c r="R294" s="74">
        <f t="shared" si="20"/>
        <v>930.37099999999998</v>
      </c>
      <c r="S294" s="74">
        <v>788.45</v>
      </c>
      <c r="T294" s="75">
        <v>0.18</v>
      </c>
      <c r="U294" s="74">
        <v>788.45</v>
      </c>
      <c r="V294" s="74">
        <f t="shared" si="21"/>
        <v>930.37099999999998</v>
      </c>
      <c r="W294" s="73" t="s">
        <v>289</v>
      </c>
      <c r="X294" s="73" t="s">
        <v>133</v>
      </c>
      <c r="Y294" s="73" t="s">
        <v>133</v>
      </c>
      <c r="Z294" s="73" t="s">
        <v>290</v>
      </c>
      <c r="AA294" s="76">
        <v>42430</v>
      </c>
      <c r="AB294" s="76">
        <v>42489</v>
      </c>
      <c r="AC294" s="77"/>
      <c r="AD294" s="77"/>
      <c r="AE294" s="72" t="s">
        <v>1900</v>
      </c>
      <c r="AF294" s="73" t="s">
        <v>1852</v>
      </c>
      <c r="AG294" s="71">
        <v>18</v>
      </c>
      <c r="AH294" s="71" t="s">
        <v>1853</v>
      </c>
      <c r="AI294" s="77">
        <v>972</v>
      </c>
      <c r="AJ294" s="77">
        <v>45</v>
      </c>
      <c r="AK294" s="71" t="s">
        <v>457</v>
      </c>
      <c r="AL294" s="76">
        <v>42522</v>
      </c>
      <c r="AM294" s="76">
        <v>42522</v>
      </c>
      <c r="AN294" s="76">
        <v>42735</v>
      </c>
      <c r="AO294" s="77">
        <v>2016</v>
      </c>
      <c r="AP294" s="71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4"/>
      <c r="BB294" s="77"/>
      <c r="BC294" s="71"/>
      <c r="BD294" s="71" t="s">
        <v>458</v>
      </c>
      <c r="BE294" s="71" t="s">
        <v>1893</v>
      </c>
      <c r="BF294" s="71">
        <v>7422080</v>
      </c>
    </row>
    <row r="295" spans="1:58" s="78" customFormat="1" ht="68.25" customHeight="1">
      <c r="A295" s="71">
        <v>3</v>
      </c>
      <c r="B295" s="71" t="s">
        <v>1902</v>
      </c>
      <c r="C295" s="71" t="s">
        <v>133</v>
      </c>
      <c r="D295" s="71" t="s">
        <v>473</v>
      </c>
      <c r="E295" s="71" t="s">
        <v>2625</v>
      </c>
      <c r="F295" s="90" t="s">
        <v>1893</v>
      </c>
      <c r="G295" s="91" t="s">
        <v>2732</v>
      </c>
      <c r="H295" s="71" t="s">
        <v>408</v>
      </c>
      <c r="I295" s="71">
        <v>856608</v>
      </c>
      <c r="J295" s="72" t="s">
        <v>1903</v>
      </c>
      <c r="K295" s="71" t="s">
        <v>1901</v>
      </c>
      <c r="L295" s="71" t="s">
        <v>635</v>
      </c>
      <c r="M295" s="73" t="s">
        <v>140</v>
      </c>
      <c r="N295" s="73">
        <v>201020204</v>
      </c>
      <c r="O295" s="73" t="s">
        <v>123</v>
      </c>
      <c r="P295" s="71" t="s">
        <v>607</v>
      </c>
      <c r="Q295" s="74">
        <v>1805.63</v>
      </c>
      <c r="R295" s="74">
        <f t="shared" si="20"/>
        <v>2130.6433999999999</v>
      </c>
      <c r="S295" s="74">
        <v>1805.63</v>
      </c>
      <c r="T295" s="75">
        <v>0.18</v>
      </c>
      <c r="U295" s="74">
        <v>1805.63</v>
      </c>
      <c r="V295" s="74">
        <f t="shared" si="21"/>
        <v>2130.6433999999999</v>
      </c>
      <c r="W295" s="73" t="s">
        <v>289</v>
      </c>
      <c r="X295" s="73" t="s">
        <v>133</v>
      </c>
      <c r="Y295" s="73" t="s">
        <v>133</v>
      </c>
      <c r="Z295" s="73" t="s">
        <v>290</v>
      </c>
      <c r="AA295" s="76">
        <v>42430</v>
      </c>
      <c r="AB295" s="76">
        <v>42489</v>
      </c>
      <c r="AC295" s="77"/>
      <c r="AD295" s="77"/>
      <c r="AE295" s="72" t="s">
        <v>1904</v>
      </c>
      <c r="AF295" s="73" t="s">
        <v>1852</v>
      </c>
      <c r="AG295" s="71">
        <v>796</v>
      </c>
      <c r="AH295" s="71" t="s">
        <v>147</v>
      </c>
      <c r="AI295" s="77">
        <v>165</v>
      </c>
      <c r="AJ295" s="77">
        <v>45</v>
      </c>
      <c r="AK295" s="71" t="s">
        <v>457</v>
      </c>
      <c r="AL295" s="76">
        <v>42522</v>
      </c>
      <c r="AM295" s="76">
        <v>42522</v>
      </c>
      <c r="AN295" s="76">
        <v>42735</v>
      </c>
      <c r="AO295" s="77">
        <v>2016</v>
      </c>
      <c r="AP295" s="71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4"/>
      <c r="BB295" s="77"/>
      <c r="BC295" s="71"/>
      <c r="BD295" s="71" t="s">
        <v>458</v>
      </c>
      <c r="BE295" s="71" t="s">
        <v>1893</v>
      </c>
      <c r="BF295" s="71">
        <v>7422080</v>
      </c>
    </row>
    <row r="296" spans="1:58" s="78" customFormat="1" ht="68.25" customHeight="1">
      <c r="A296" s="71">
        <v>3</v>
      </c>
      <c r="B296" s="71" t="s">
        <v>1905</v>
      </c>
      <c r="C296" s="71" t="s">
        <v>133</v>
      </c>
      <c r="D296" s="71" t="s">
        <v>473</v>
      </c>
      <c r="E296" s="71" t="s">
        <v>2625</v>
      </c>
      <c r="F296" s="90" t="s">
        <v>604</v>
      </c>
      <c r="G296" s="91" t="s">
        <v>2799</v>
      </c>
      <c r="H296" s="71" t="s">
        <v>408</v>
      </c>
      <c r="I296" s="71">
        <v>856610</v>
      </c>
      <c r="J296" s="72" t="s">
        <v>1906</v>
      </c>
      <c r="K296" s="71" t="s">
        <v>1833</v>
      </c>
      <c r="L296" s="71" t="s">
        <v>635</v>
      </c>
      <c r="M296" s="73" t="s">
        <v>140</v>
      </c>
      <c r="N296" s="73">
        <v>201020204</v>
      </c>
      <c r="O296" s="73" t="s">
        <v>123</v>
      </c>
      <c r="P296" s="71" t="s">
        <v>607</v>
      </c>
      <c r="Q296" s="74">
        <v>4000</v>
      </c>
      <c r="R296" s="74">
        <f t="shared" si="20"/>
        <v>4720</v>
      </c>
      <c r="S296" s="74">
        <v>4000</v>
      </c>
      <c r="T296" s="75">
        <v>0.18</v>
      </c>
      <c r="U296" s="74">
        <v>4000</v>
      </c>
      <c r="V296" s="74">
        <f t="shared" si="21"/>
        <v>4720</v>
      </c>
      <c r="W296" s="73" t="s">
        <v>289</v>
      </c>
      <c r="X296" s="73" t="s">
        <v>133</v>
      </c>
      <c r="Y296" s="73" t="s">
        <v>133</v>
      </c>
      <c r="Z296" s="73" t="s">
        <v>290</v>
      </c>
      <c r="AA296" s="76">
        <v>42323</v>
      </c>
      <c r="AB296" s="76">
        <v>42353</v>
      </c>
      <c r="AC296" s="77"/>
      <c r="AD296" s="77"/>
      <c r="AE296" s="72" t="s">
        <v>1906</v>
      </c>
      <c r="AF296" s="73" t="s">
        <v>1852</v>
      </c>
      <c r="AG296" s="71" t="s">
        <v>1860</v>
      </c>
      <c r="AH296" s="71" t="s">
        <v>1861</v>
      </c>
      <c r="AI296" s="77">
        <v>46</v>
      </c>
      <c r="AJ296" s="77">
        <v>45</v>
      </c>
      <c r="AK296" s="71" t="s">
        <v>457</v>
      </c>
      <c r="AL296" s="76">
        <v>42370</v>
      </c>
      <c r="AM296" s="76">
        <v>42370</v>
      </c>
      <c r="AN296" s="76">
        <v>42735</v>
      </c>
      <c r="AO296" s="77">
        <v>2016</v>
      </c>
      <c r="AP296" s="71"/>
      <c r="AQ296" s="77"/>
      <c r="AR296" s="77"/>
      <c r="AS296" s="77"/>
      <c r="AT296" s="77"/>
      <c r="AU296" s="77"/>
      <c r="AV296" s="77"/>
      <c r="AW296" s="77"/>
      <c r="AX296" s="77"/>
      <c r="AY296" s="77"/>
      <c r="AZ296" s="77"/>
      <c r="BA296" s="74"/>
      <c r="BB296" s="77"/>
      <c r="BC296" s="71"/>
      <c r="BD296" s="71" t="s">
        <v>458</v>
      </c>
      <c r="BE296" s="71" t="s">
        <v>604</v>
      </c>
      <c r="BF296" s="71">
        <v>4530010</v>
      </c>
    </row>
    <row r="297" spans="1:58" s="78" customFormat="1" ht="68.25" customHeight="1">
      <c r="A297" s="71">
        <v>3</v>
      </c>
      <c r="B297" s="71" t="s">
        <v>1907</v>
      </c>
      <c r="C297" s="71" t="s">
        <v>133</v>
      </c>
      <c r="D297" s="71" t="s">
        <v>473</v>
      </c>
      <c r="E297" s="71" t="s">
        <v>2625</v>
      </c>
      <c r="F297" s="90" t="s">
        <v>604</v>
      </c>
      <c r="G297" s="91" t="s">
        <v>2732</v>
      </c>
      <c r="H297" s="71" t="s">
        <v>408</v>
      </c>
      <c r="I297" s="71">
        <v>856612</v>
      </c>
      <c r="J297" s="72" t="s">
        <v>1908</v>
      </c>
      <c r="K297" s="71" t="s">
        <v>1909</v>
      </c>
      <c r="L297" s="71" t="s">
        <v>635</v>
      </c>
      <c r="M297" s="73" t="s">
        <v>140</v>
      </c>
      <c r="N297" s="73">
        <v>201020204</v>
      </c>
      <c r="O297" s="73" t="s">
        <v>123</v>
      </c>
      <c r="P297" s="71" t="s">
        <v>607</v>
      </c>
      <c r="Q297" s="74">
        <v>4678</v>
      </c>
      <c r="R297" s="74">
        <f t="shared" si="20"/>
        <v>5520.04</v>
      </c>
      <c r="S297" s="74">
        <v>4678</v>
      </c>
      <c r="T297" s="75">
        <v>0.18</v>
      </c>
      <c r="U297" s="74">
        <v>4678</v>
      </c>
      <c r="V297" s="74">
        <f t="shared" si="21"/>
        <v>5520.04</v>
      </c>
      <c r="W297" s="73" t="s">
        <v>289</v>
      </c>
      <c r="X297" s="73" t="s">
        <v>133</v>
      </c>
      <c r="Y297" s="73" t="s">
        <v>133</v>
      </c>
      <c r="Z297" s="73" t="s">
        <v>290</v>
      </c>
      <c r="AA297" s="76">
        <v>42323</v>
      </c>
      <c r="AB297" s="76">
        <v>42353</v>
      </c>
      <c r="AC297" s="77"/>
      <c r="AD297" s="77"/>
      <c r="AE297" s="72" t="s">
        <v>1908</v>
      </c>
      <c r="AF297" s="73" t="s">
        <v>1852</v>
      </c>
      <c r="AG297" s="71">
        <v>796</v>
      </c>
      <c r="AH297" s="71" t="s">
        <v>147</v>
      </c>
      <c r="AI297" s="77">
        <v>818</v>
      </c>
      <c r="AJ297" s="77">
        <v>45</v>
      </c>
      <c r="AK297" s="71" t="s">
        <v>457</v>
      </c>
      <c r="AL297" s="76">
        <v>42370</v>
      </c>
      <c r="AM297" s="76">
        <v>42370</v>
      </c>
      <c r="AN297" s="76">
        <v>42735</v>
      </c>
      <c r="AO297" s="77">
        <v>2016</v>
      </c>
      <c r="AP297" s="71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4"/>
      <c r="BB297" s="77"/>
      <c r="BC297" s="71"/>
      <c r="BD297" s="71" t="s">
        <v>458</v>
      </c>
      <c r="BE297" s="71" t="s">
        <v>604</v>
      </c>
      <c r="BF297" s="71">
        <v>7422090</v>
      </c>
    </row>
    <row r="298" spans="1:58" s="78" customFormat="1" ht="68.25" customHeight="1">
      <c r="A298" s="71">
        <v>4</v>
      </c>
      <c r="B298" s="71" t="s">
        <v>1912</v>
      </c>
      <c r="C298" s="71" t="s">
        <v>133</v>
      </c>
      <c r="D298" s="71" t="s">
        <v>1913</v>
      </c>
      <c r="E298" s="71" t="s">
        <v>4661</v>
      </c>
      <c r="F298" s="90" t="s">
        <v>1350</v>
      </c>
      <c r="G298" s="91" t="s">
        <v>2777</v>
      </c>
      <c r="H298" s="71" t="s">
        <v>136</v>
      </c>
      <c r="I298" s="71">
        <v>857059</v>
      </c>
      <c r="J298" s="72" t="s">
        <v>1914</v>
      </c>
      <c r="K298" s="71" t="s">
        <v>1095</v>
      </c>
      <c r="L298" s="71" t="s">
        <v>1911</v>
      </c>
      <c r="M298" s="73" t="s">
        <v>140</v>
      </c>
      <c r="N298" s="73">
        <v>201050103</v>
      </c>
      <c r="O298" s="73" t="s">
        <v>99</v>
      </c>
      <c r="P298" s="71" t="s">
        <v>431</v>
      </c>
      <c r="Q298" s="74">
        <v>1525.42</v>
      </c>
      <c r="R298" s="74">
        <f t="shared" si="20"/>
        <v>1799.9956</v>
      </c>
      <c r="S298" s="74">
        <v>1144</v>
      </c>
      <c r="T298" s="75">
        <v>0.18</v>
      </c>
      <c r="U298" s="74">
        <v>1525.42</v>
      </c>
      <c r="V298" s="74">
        <f t="shared" si="21"/>
        <v>1799.9956</v>
      </c>
      <c r="W298" s="73" t="s">
        <v>289</v>
      </c>
      <c r="X298" s="73" t="s">
        <v>133</v>
      </c>
      <c r="Y298" s="73" t="s">
        <v>133</v>
      </c>
      <c r="Z298" s="73" t="s">
        <v>290</v>
      </c>
      <c r="AA298" s="76">
        <v>42401</v>
      </c>
      <c r="AB298" s="76">
        <v>42444</v>
      </c>
      <c r="AC298" s="77"/>
      <c r="AD298" s="77"/>
      <c r="AE298" s="72" t="s">
        <v>1915</v>
      </c>
      <c r="AF298" s="73" t="s">
        <v>977</v>
      </c>
      <c r="AG298" s="71">
        <v>796</v>
      </c>
      <c r="AH298" s="71" t="s">
        <v>147</v>
      </c>
      <c r="AI298" s="77">
        <v>1</v>
      </c>
      <c r="AJ298" s="77">
        <v>45</v>
      </c>
      <c r="AK298" s="71" t="s">
        <v>457</v>
      </c>
      <c r="AL298" s="76">
        <v>42461</v>
      </c>
      <c r="AM298" s="76">
        <v>42461</v>
      </c>
      <c r="AN298" s="76">
        <v>42825</v>
      </c>
      <c r="AO298" s="77" t="s">
        <v>292</v>
      </c>
      <c r="AP298" s="71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4"/>
      <c r="BB298" s="77"/>
      <c r="BC298" s="71" t="s">
        <v>4661</v>
      </c>
      <c r="BD298" s="71" t="s">
        <v>458</v>
      </c>
      <c r="BE298" s="71" t="s">
        <v>1350</v>
      </c>
      <c r="BF298" s="71">
        <v>7220000</v>
      </c>
    </row>
    <row r="299" spans="1:58" s="78" customFormat="1" ht="68.25" customHeight="1">
      <c r="A299" s="71">
        <v>4</v>
      </c>
      <c r="B299" s="71" t="s">
        <v>1916</v>
      </c>
      <c r="C299" s="71" t="s">
        <v>133</v>
      </c>
      <c r="D299" s="71" t="s">
        <v>1917</v>
      </c>
      <c r="E299" s="71" t="s">
        <v>4661</v>
      </c>
      <c r="F299" s="90" t="s">
        <v>1350</v>
      </c>
      <c r="G299" s="91" t="s">
        <v>2777</v>
      </c>
      <c r="H299" s="71" t="s">
        <v>408</v>
      </c>
      <c r="I299" s="71">
        <v>857057</v>
      </c>
      <c r="J299" s="72" t="s">
        <v>1918</v>
      </c>
      <c r="K299" s="71" t="s">
        <v>1095</v>
      </c>
      <c r="L299" s="71" t="s">
        <v>1911</v>
      </c>
      <c r="M299" s="73" t="s">
        <v>140</v>
      </c>
      <c r="N299" s="73">
        <v>201050602</v>
      </c>
      <c r="O299" s="73" t="s">
        <v>92</v>
      </c>
      <c r="P299" s="71" t="s">
        <v>431</v>
      </c>
      <c r="Q299" s="74">
        <v>3000</v>
      </c>
      <c r="R299" s="74">
        <f t="shared" si="20"/>
        <v>3540</v>
      </c>
      <c r="S299" s="74">
        <v>750</v>
      </c>
      <c r="T299" s="75">
        <v>0.18</v>
      </c>
      <c r="U299" s="74">
        <v>3000</v>
      </c>
      <c r="V299" s="74">
        <f t="shared" si="21"/>
        <v>3540</v>
      </c>
      <c r="W299" s="73" t="s">
        <v>289</v>
      </c>
      <c r="X299" s="73" t="s">
        <v>133</v>
      </c>
      <c r="Y299" s="73" t="s">
        <v>133</v>
      </c>
      <c r="Z299" s="73" t="s">
        <v>290</v>
      </c>
      <c r="AA299" s="76">
        <v>42646</v>
      </c>
      <c r="AB299" s="76">
        <v>42691</v>
      </c>
      <c r="AC299" s="77"/>
      <c r="AD299" s="77"/>
      <c r="AE299" s="72" t="s">
        <v>1919</v>
      </c>
      <c r="AF299" s="73" t="s">
        <v>977</v>
      </c>
      <c r="AG299" s="71">
        <v>796</v>
      </c>
      <c r="AH299" s="71" t="s">
        <v>147</v>
      </c>
      <c r="AI299" s="77">
        <v>1</v>
      </c>
      <c r="AJ299" s="77">
        <v>45</v>
      </c>
      <c r="AK299" s="71" t="s">
        <v>457</v>
      </c>
      <c r="AL299" s="76">
        <v>42705</v>
      </c>
      <c r="AM299" s="76">
        <v>42705</v>
      </c>
      <c r="AN299" s="76">
        <v>43069</v>
      </c>
      <c r="AO299" s="77" t="s">
        <v>292</v>
      </c>
      <c r="AP299" s="71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4"/>
      <c r="BB299" s="77"/>
      <c r="BC299" s="71" t="s">
        <v>4661</v>
      </c>
      <c r="BD299" s="71" t="s">
        <v>458</v>
      </c>
      <c r="BE299" s="71" t="s">
        <v>1350</v>
      </c>
      <c r="BF299" s="71">
        <v>7220000</v>
      </c>
    </row>
    <row r="300" spans="1:58" s="78" customFormat="1" ht="68.25" customHeight="1">
      <c r="A300" s="71">
        <v>8</v>
      </c>
      <c r="B300" s="71" t="s">
        <v>1920</v>
      </c>
      <c r="C300" s="71" t="s">
        <v>133</v>
      </c>
      <c r="D300" s="71" t="s">
        <v>496</v>
      </c>
      <c r="E300" s="71" t="s">
        <v>2625</v>
      </c>
      <c r="F300" s="90" t="s">
        <v>592</v>
      </c>
      <c r="G300" s="91" t="s">
        <v>2741</v>
      </c>
      <c r="H300" s="71" t="s">
        <v>408</v>
      </c>
      <c r="I300" s="71">
        <v>857035</v>
      </c>
      <c r="J300" s="72" t="s">
        <v>1921</v>
      </c>
      <c r="K300" s="71" t="s">
        <v>396</v>
      </c>
      <c r="L300" s="71" t="s">
        <v>1922</v>
      </c>
      <c r="M300" s="73" t="s">
        <v>140</v>
      </c>
      <c r="N300" s="73">
        <v>201050801</v>
      </c>
      <c r="O300" s="73" t="s">
        <v>102</v>
      </c>
      <c r="P300" s="71" t="s">
        <v>607</v>
      </c>
      <c r="Q300" s="74">
        <v>6459.15</v>
      </c>
      <c r="R300" s="74">
        <f t="shared" si="20"/>
        <v>7621.7969999999996</v>
      </c>
      <c r="S300" s="74">
        <v>6459.15</v>
      </c>
      <c r="T300" s="75">
        <v>0.18</v>
      </c>
      <c r="U300" s="74">
        <v>6459.15</v>
      </c>
      <c r="V300" s="74">
        <f t="shared" si="21"/>
        <v>7621.7969999999996</v>
      </c>
      <c r="W300" s="73" t="s">
        <v>289</v>
      </c>
      <c r="X300" s="73" t="s">
        <v>133</v>
      </c>
      <c r="Y300" s="73" t="s">
        <v>133</v>
      </c>
      <c r="Z300" s="73" t="s">
        <v>290</v>
      </c>
      <c r="AA300" s="76">
        <v>42477</v>
      </c>
      <c r="AB300" s="76">
        <v>42522</v>
      </c>
      <c r="AC300" s="77"/>
      <c r="AD300" s="77"/>
      <c r="AE300" s="72" t="s">
        <v>1923</v>
      </c>
      <c r="AF300" s="73" t="s">
        <v>1924</v>
      </c>
      <c r="AG300" s="71">
        <v>796</v>
      </c>
      <c r="AH300" s="71" t="s">
        <v>147</v>
      </c>
      <c r="AI300" s="77">
        <v>1881</v>
      </c>
      <c r="AJ300" s="77">
        <v>45</v>
      </c>
      <c r="AK300" s="71" t="s">
        <v>457</v>
      </c>
      <c r="AL300" s="76">
        <v>42552</v>
      </c>
      <c r="AM300" s="76">
        <v>42552</v>
      </c>
      <c r="AN300" s="76">
        <v>42916</v>
      </c>
      <c r="AO300" s="77" t="s">
        <v>292</v>
      </c>
      <c r="AP300" s="71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4"/>
      <c r="BB300" s="77"/>
      <c r="BC300" s="71"/>
      <c r="BD300" s="71" t="s">
        <v>458</v>
      </c>
      <c r="BE300" s="71" t="s">
        <v>592</v>
      </c>
      <c r="BF300" s="71">
        <v>7525000</v>
      </c>
    </row>
    <row r="301" spans="1:58" s="78" customFormat="1" ht="68.25" customHeight="1">
      <c r="A301" s="71">
        <v>8</v>
      </c>
      <c r="B301" s="71" t="s">
        <v>1926</v>
      </c>
      <c r="C301" s="71" t="s">
        <v>133</v>
      </c>
      <c r="D301" s="71" t="s">
        <v>496</v>
      </c>
      <c r="E301" s="71" t="s">
        <v>2625</v>
      </c>
      <c r="F301" s="90" t="s">
        <v>285</v>
      </c>
      <c r="G301" s="91" t="s">
        <v>2742</v>
      </c>
      <c r="H301" s="71" t="s">
        <v>408</v>
      </c>
      <c r="I301" s="71">
        <v>857038</v>
      </c>
      <c r="J301" s="72" t="s">
        <v>1927</v>
      </c>
      <c r="K301" s="71" t="s">
        <v>288</v>
      </c>
      <c r="L301" s="71" t="s">
        <v>1928</v>
      </c>
      <c r="M301" s="73" t="s">
        <v>140</v>
      </c>
      <c r="N301" s="73">
        <v>20102020401</v>
      </c>
      <c r="O301" s="73" t="s">
        <v>84</v>
      </c>
      <c r="P301" s="71" t="s">
        <v>1925</v>
      </c>
      <c r="Q301" s="74">
        <v>7987.35</v>
      </c>
      <c r="R301" s="74">
        <f t="shared" si="20"/>
        <v>9425.0730000000003</v>
      </c>
      <c r="S301" s="74">
        <v>7987.35</v>
      </c>
      <c r="T301" s="75">
        <v>0.18</v>
      </c>
      <c r="U301" s="74">
        <v>7987.35</v>
      </c>
      <c r="V301" s="74">
        <f t="shared" si="21"/>
        <v>9425.0730000000003</v>
      </c>
      <c r="W301" s="73" t="s">
        <v>154</v>
      </c>
      <c r="X301" s="73" t="s">
        <v>133</v>
      </c>
      <c r="Y301" s="73" t="s">
        <v>133</v>
      </c>
      <c r="Z301" s="73" t="s">
        <v>433</v>
      </c>
      <c r="AA301" s="76">
        <v>42309</v>
      </c>
      <c r="AB301" s="76">
        <v>42339</v>
      </c>
      <c r="AC301" s="77" t="s">
        <v>1929</v>
      </c>
      <c r="AD301" s="77" t="s">
        <v>1930</v>
      </c>
      <c r="AE301" s="72" t="s">
        <v>1931</v>
      </c>
      <c r="AF301" s="73" t="s">
        <v>1932</v>
      </c>
      <c r="AG301" s="71">
        <v>168</v>
      </c>
      <c r="AH301" s="71" t="s">
        <v>1770</v>
      </c>
      <c r="AI301" s="77">
        <v>9029</v>
      </c>
      <c r="AJ301" s="77">
        <v>45</v>
      </c>
      <c r="AK301" s="71" t="s">
        <v>457</v>
      </c>
      <c r="AL301" s="76">
        <v>42370</v>
      </c>
      <c r="AM301" s="76">
        <v>42370</v>
      </c>
      <c r="AN301" s="76">
        <v>42735</v>
      </c>
      <c r="AO301" s="77">
        <v>2016</v>
      </c>
      <c r="AP301" s="71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4"/>
      <c r="BB301" s="77"/>
      <c r="BC301" s="71"/>
      <c r="BD301" s="71" t="s">
        <v>458</v>
      </c>
      <c r="BE301" s="71" t="s">
        <v>285</v>
      </c>
      <c r="BF301" s="71">
        <v>9010000</v>
      </c>
    </row>
    <row r="302" spans="1:58" s="78" customFormat="1" ht="68.25" customHeight="1">
      <c r="A302" s="71">
        <v>8</v>
      </c>
      <c r="B302" s="71" t="s">
        <v>1933</v>
      </c>
      <c r="C302" s="71" t="s">
        <v>133</v>
      </c>
      <c r="D302" s="71" t="s">
        <v>496</v>
      </c>
      <c r="E302" s="71" t="s">
        <v>2625</v>
      </c>
      <c r="F302" s="90" t="s">
        <v>1106</v>
      </c>
      <c r="G302" s="91" t="s">
        <v>2742</v>
      </c>
      <c r="H302" s="71" t="s">
        <v>408</v>
      </c>
      <c r="I302" s="71">
        <v>857039</v>
      </c>
      <c r="J302" s="72" t="s">
        <v>1934</v>
      </c>
      <c r="K302" s="71" t="s">
        <v>1935</v>
      </c>
      <c r="L302" s="71" t="s">
        <v>1936</v>
      </c>
      <c r="M302" s="73" t="s">
        <v>140</v>
      </c>
      <c r="N302" s="73">
        <v>20102020401</v>
      </c>
      <c r="O302" s="73" t="s">
        <v>95</v>
      </c>
      <c r="P302" s="71" t="s">
        <v>1925</v>
      </c>
      <c r="Q302" s="74">
        <v>5144.3599999999997</v>
      </c>
      <c r="R302" s="74">
        <f t="shared" si="20"/>
        <v>6070.3447999999989</v>
      </c>
      <c r="S302" s="74">
        <v>5144.3599999999997</v>
      </c>
      <c r="T302" s="75">
        <v>0.18</v>
      </c>
      <c r="U302" s="74">
        <v>5144.3599999999997</v>
      </c>
      <c r="V302" s="74">
        <f t="shared" si="21"/>
        <v>6070.3447999999989</v>
      </c>
      <c r="W302" s="73" t="s">
        <v>289</v>
      </c>
      <c r="X302" s="73" t="s">
        <v>133</v>
      </c>
      <c r="Y302" s="73" t="s">
        <v>133</v>
      </c>
      <c r="Z302" s="73" t="s">
        <v>290</v>
      </c>
      <c r="AA302" s="76">
        <v>42599</v>
      </c>
      <c r="AB302" s="76">
        <v>42644</v>
      </c>
      <c r="AC302" s="77"/>
      <c r="AD302" s="77"/>
      <c r="AE302" s="72" t="s">
        <v>1937</v>
      </c>
      <c r="AF302" s="73" t="s">
        <v>1938</v>
      </c>
      <c r="AG302" s="71">
        <v>113</v>
      </c>
      <c r="AH302" s="71" t="s">
        <v>1898</v>
      </c>
      <c r="AI302" s="77" t="s">
        <v>1939</v>
      </c>
      <c r="AJ302" s="77">
        <v>45</v>
      </c>
      <c r="AK302" s="71" t="s">
        <v>457</v>
      </c>
      <c r="AL302" s="76">
        <v>42675</v>
      </c>
      <c r="AM302" s="76">
        <v>42675</v>
      </c>
      <c r="AN302" s="76">
        <v>42855</v>
      </c>
      <c r="AO302" s="77" t="s">
        <v>292</v>
      </c>
      <c r="AP302" s="71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4"/>
      <c r="BB302" s="77"/>
      <c r="BC302" s="71"/>
      <c r="BD302" s="71" t="s">
        <v>458</v>
      </c>
      <c r="BE302" s="71" t="s">
        <v>1106</v>
      </c>
      <c r="BF302" s="71">
        <v>9010000</v>
      </c>
    </row>
    <row r="303" spans="1:58" s="78" customFormat="1" ht="68.25" customHeight="1">
      <c r="A303" s="71">
        <v>8</v>
      </c>
      <c r="B303" s="71" t="s">
        <v>1940</v>
      </c>
      <c r="C303" s="71" t="s">
        <v>133</v>
      </c>
      <c r="D303" s="71" t="s">
        <v>496</v>
      </c>
      <c r="E303" s="71" t="s">
        <v>2625</v>
      </c>
      <c r="F303" s="90" t="s">
        <v>285</v>
      </c>
      <c r="G303" s="91" t="s">
        <v>2742</v>
      </c>
      <c r="H303" s="71" t="s">
        <v>408</v>
      </c>
      <c r="I303" s="71">
        <v>857040</v>
      </c>
      <c r="J303" s="72" t="s">
        <v>1941</v>
      </c>
      <c r="K303" s="71" t="s">
        <v>288</v>
      </c>
      <c r="L303" s="71" t="s">
        <v>1942</v>
      </c>
      <c r="M303" s="73" t="s">
        <v>140</v>
      </c>
      <c r="N303" s="73">
        <v>20102020401</v>
      </c>
      <c r="O303" s="73" t="s">
        <v>84</v>
      </c>
      <c r="P303" s="71" t="s">
        <v>1925</v>
      </c>
      <c r="Q303" s="74">
        <v>657.97972000000004</v>
      </c>
      <c r="R303" s="74">
        <f t="shared" si="20"/>
        <v>776.41606960000001</v>
      </c>
      <c r="S303" s="74">
        <v>657.97972000000004</v>
      </c>
      <c r="T303" s="75">
        <v>0.18</v>
      </c>
      <c r="U303" s="74">
        <v>657.97972000000004</v>
      </c>
      <c r="V303" s="74">
        <f t="shared" si="21"/>
        <v>776.41606960000001</v>
      </c>
      <c r="W303" s="73" t="s">
        <v>289</v>
      </c>
      <c r="X303" s="73" t="s">
        <v>133</v>
      </c>
      <c r="Y303" s="73" t="s">
        <v>133</v>
      </c>
      <c r="Z303" s="73" t="s">
        <v>290</v>
      </c>
      <c r="AA303" s="76">
        <v>42323</v>
      </c>
      <c r="AB303" s="76">
        <v>42353</v>
      </c>
      <c r="AC303" s="77"/>
      <c r="AD303" s="77"/>
      <c r="AE303" s="72" t="s">
        <v>1943</v>
      </c>
      <c r="AF303" s="73" t="s">
        <v>1944</v>
      </c>
      <c r="AG303" s="71">
        <v>168</v>
      </c>
      <c r="AH303" s="71" t="s">
        <v>1770</v>
      </c>
      <c r="AI303" s="77">
        <v>45.548000000000002</v>
      </c>
      <c r="AJ303" s="77">
        <v>45</v>
      </c>
      <c r="AK303" s="71" t="s">
        <v>457</v>
      </c>
      <c r="AL303" s="76">
        <v>42370</v>
      </c>
      <c r="AM303" s="76">
        <v>42370</v>
      </c>
      <c r="AN303" s="76">
        <v>42735</v>
      </c>
      <c r="AO303" s="77">
        <v>2016</v>
      </c>
      <c r="AP303" s="71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4"/>
      <c r="BB303" s="77"/>
      <c r="BC303" s="71"/>
      <c r="BD303" s="71" t="s">
        <v>458</v>
      </c>
      <c r="BE303" s="71" t="s">
        <v>285</v>
      </c>
      <c r="BF303" s="71">
        <v>9010000</v>
      </c>
    </row>
    <row r="304" spans="1:58" s="78" customFormat="1" ht="68.25" customHeight="1">
      <c r="A304" s="71">
        <v>8</v>
      </c>
      <c r="B304" s="71" t="s">
        <v>1945</v>
      </c>
      <c r="C304" s="71" t="s">
        <v>133</v>
      </c>
      <c r="D304" s="71" t="s">
        <v>496</v>
      </c>
      <c r="E304" s="71" t="s">
        <v>2625</v>
      </c>
      <c r="F304" s="90" t="s">
        <v>285</v>
      </c>
      <c r="G304" s="91" t="s">
        <v>2742</v>
      </c>
      <c r="H304" s="71" t="s">
        <v>408</v>
      </c>
      <c r="I304" s="71">
        <v>857037</v>
      </c>
      <c r="J304" s="72" t="s">
        <v>1946</v>
      </c>
      <c r="K304" s="71" t="s">
        <v>288</v>
      </c>
      <c r="L304" s="71" t="s">
        <v>1947</v>
      </c>
      <c r="M304" s="73" t="s">
        <v>140</v>
      </c>
      <c r="N304" s="73">
        <v>20102020401</v>
      </c>
      <c r="O304" s="73" t="s">
        <v>84</v>
      </c>
      <c r="P304" s="71" t="s">
        <v>1925</v>
      </c>
      <c r="Q304" s="74">
        <v>572.88</v>
      </c>
      <c r="R304" s="74">
        <f t="shared" si="20"/>
        <v>675.99839999999995</v>
      </c>
      <c r="S304" s="74">
        <v>572.88</v>
      </c>
      <c r="T304" s="75">
        <v>0.18</v>
      </c>
      <c r="U304" s="74">
        <v>572.88</v>
      </c>
      <c r="V304" s="74">
        <f t="shared" si="21"/>
        <v>675.99839999999995</v>
      </c>
      <c r="W304" s="73" t="s">
        <v>289</v>
      </c>
      <c r="X304" s="73" t="s">
        <v>133</v>
      </c>
      <c r="Y304" s="73" t="s">
        <v>133</v>
      </c>
      <c r="Z304" s="73" t="s">
        <v>290</v>
      </c>
      <c r="AA304" s="76">
        <v>42323</v>
      </c>
      <c r="AB304" s="76">
        <v>42353</v>
      </c>
      <c r="AC304" s="77"/>
      <c r="AD304" s="77"/>
      <c r="AE304" s="72" t="s">
        <v>1948</v>
      </c>
      <c r="AF304" s="73" t="s">
        <v>1949</v>
      </c>
      <c r="AG304" s="71">
        <v>168</v>
      </c>
      <c r="AH304" s="71" t="s">
        <v>1770</v>
      </c>
      <c r="AI304" s="77">
        <v>92.7</v>
      </c>
      <c r="AJ304" s="77">
        <v>45</v>
      </c>
      <c r="AK304" s="71" t="s">
        <v>457</v>
      </c>
      <c r="AL304" s="76">
        <v>42370</v>
      </c>
      <c r="AM304" s="76">
        <v>42370</v>
      </c>
      <c r="AN304" s="76">
        <v>42735</v>
      </c>
      <c r="AO304" s="77">
        <v>2016</v>
      </c>
      <c r="AP304" s="71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4"/>
      <c r="BB304" s="77"/>
      <c r="BC304" s="71"/>
      <c r="BD304" s="71" t="s">
        <v>458</v>
      </c>
      <c r="BE304" s="71" t="s">
        <v>285</v>
      </c>
      <c r="BF304" s="71">
        <v>9010000</v>
      </c>
    </row>
    <row r="305" spans="1:58" s="78" customFormat="1" ht="68.25" customHeight="1">
      <c r="A305" s="71">
        <v>8</v>
      </c>
      <c r="B305" s="71" t="s">
        <v>1950</v>
      </c>
      <c r="C305" s="71" t="s">
        <v>133</v>
      </c>
      <c r="D305" s="71" t="s">
        <v>503</v>
      </c>
      <c r="E305" s="71" t="s">
        <v>406</v>
      </c>
      <c r="F305" s="90" t="s">
        <v>621</v>
      </c>
      <c r="G305" s="91" t="s">
        <v>2748</v>
      </c>
      <c r="H305" s="71" t="s">
        <v>136</v>
      </c>
      <c r="I305" s="71">
        <v>857042</v>
      </c>
      <c r="J305" s="72" t="s">
        <v>1951</v>
      </c>
      <c r="K305" s="71" t="s">
        <v>623</v>
      </c>
      <c r="L305" s="71" t="s">
        <v>288</v>
      </c>
      <c r="M305" s="73" t="s">
        <v>140</v>
      </c>
      <c r="N305" s="73">
        <v>20105140703</v>
      </c>
      <c r="O305" s="73" t="s">
        <v>81</v>
      </c>
      <c r="P305" s="71" t="s">
        <v>431</v>
      </c>
      <c r="Q305" s="74">
        <v>78647</v>
      </c>
      <c r="R305" s="74">
        <f t="shared" si="20"/>
        <v>92803.459999999992</v>
      </c>
      <c r="S305" s="74">
        <v>65568.12</v>
      </c>
      <c r="T305" s="75">
        <v>0.18</v>
      </c>
      <c r="U305" s="74">
        <v>78647</v>
      </c>
      <c r="V305" s="74">
        <f t="shared" si="21"/>
        <v>92803.459999999992</v>
      </c>
      <c r="W305" s="73" t="s">
        <v>143</v>
      </c>
      <c r="X305" s="73" t="s">
        <v>133</v>
      </c>
      <c r="Y305" s="73" t="s">
        <v>133</v>
      </c>
      <c r="Z305" s="73" t="s">
        <v>144</v>
      </c>
      <c r="AA305" s="76">
        <v>42506</v>
      </c>
      <c r="AB305" s="76">
        <v>42566</v>
      </c>
      <c r="AC305" s="77"/>
      <c r="AD305" s="77"/>
      <c r="AE305" s="72" t="s">
        <v>1951</v>
      </c>
      <c r="AF305" s="73" t="s">
        <v>1952</v>
      </c>
      <c r="AG305" s="71">
        <v>55</v>
      </c>
      <c r="AH305" s="71" t="s">
        <v>226</v>
      </c>
      <c r="AI305" s="77">
        <v>234300</v>
      </c>
      <c r="AJ305" s="77">
        <v>45</v>
      </c>
      <c r="AK305" s="71" t="s">
        <v>457</v>
      </c>
      <c r="AL305" s="76">
        <v>42583</v>
      </c>
      <c r="AM305" s="76">
        <v>42614</v>
      </c>
      <c r="AN305" s="76">
        <v>42978</v>
      </c>
      <c r="AO305" s="77" t="s">
        <v>292</v>
      </c>
      <c r="AP305" s="71"/>
      <c r="AQ305" s="77"/>
      <c r="AR305" s="77"/>
      <c r="AS305" s="77"/>
      <c r="AT305" s="77"/>
      <c r="AU305" s="77"/>
      <c r="AV305" s="77"/>
      <c r="AW305" s="77"/>
      <c r="AX305" s="77"/>
      <c r="AY305" s="77"/>
      <c r="AZ305" s="77"/>
      <c r="BA305" s="74"/>
      <c r="BB305" s="77"/>
      <c r="BC305" s="71"/>
      <c r="BD305" s="71" t="s">
        <v>458</v>
      </c>
      <c r="BE305" s="71" t="s">
        <v>621</v>
      </c>
      <c r="BF305" s="71">
        <v>7493090</v>
      </c>
    </row>
    <row r="306" spans="1:58" s="78" customFormat="1" ht="68.25" customHeight="1">
      <c r="A306" s="71">
        <v>8</v>
      </c>
      <c r="B306" s="71" t="s">
        <v>1953</v>
      </c>
      <c r="C306" s="71" t="s">
        <v>133</v>
      </c>
      <c r="D306" s="71" t="s">
        <v>1954</v>
      </c>
      <c r="E306" s="71" t="s">
        <v>406</v>
      </c>
      <c r="F306" s="90">
        <v>74</v>
      </c>
      <c r="G306" s="91" t="s">
        <v>2800</v>
      </c>
      <c r="H306" s="71" t="s">
        <v>408</v>
      </c>
      <c r="I306" s="71">
        <v>857060</v>
      </c>
      <c r="J306" s="72" t="s">
        <v>1955</v>
      </c>
      <c r="K306" s="71" t="s">
        <v>1956</v>
      </c>
      <c r="L306" s="71" t="s">
        <v>1956</v>
      </c>
      <c r="M306" s="73" t="s">
        <v>595</v>
      </c>
      <c r="N306" s="73">
        <v>20105140704</v>
      </c>
      <c r="O306" s="73" t="s">
        <v>83</v>
      </c>
      <c r="P306" s="71" t="s">
        <v>431</v>
      </c>
      <c r="Q306" s="74">
        <v>1694.91535</v>
      </c>
      <c r="R306" s="74">
        <f t="shared" si="20"/>
        <v>2000.0001129999998</v>
      </c>
      <c r="S306" s="74">
        <v>1694.92</v>
      </c>
      <c r="T306" s="75">
        <v>0.18</v>
      </c>
      <c r="U306" s="74">
        <v>1694.91535</v>
      </c>
      <c r="V306" s="74">
        <f t="shared" si="21"/>
        <v>2000.0001129999998</v>
      </c>
      <c r="W306" s="73" t="s">
        <v>289</v>
      </c>
      <c r="X306" s="73" t="s">
        <v>133</v>
      </c>
      <c r="Y306" s="73" t="s">
        <v>133</v>
      </c>
      <c r="Z306" s="73" t="s">
        <v>144</v>
      </c>
      <c r="AA306" s="76">
        <v>42323</v>
      </c>
      <c r="AB306" s="76">
        <v>42353</v>
      </c>
      <c r="AC306" s="77"/>
      <c r="AD306" s="77"/>
      <c r="AE306" s="72" t="s">
        <v>1957</v>
      </c>
      <c r="AF306" s="73" t="s">
        <v>1958</v>
      </c>
      <c r="AG306" s="71">
        <v>796</v>
      </c>
      <c r="AH306" s="71" t="s">
        <v>147</v>
      </c>
      <c r="AI306" s="77" t="s">
        <v>501</v>
      </c>
      <c r="AJ306" s="77">
        <v>45</v>
      </c>
      <c r="AK306" s="71" t="s">
        <v>457</v>
      </c>
      <c r="AL306" s="76">
        <v>42370</v>
      </c>
      <c r="AM306" s="76">
        <v>42370</v>
      </c>
      <c r="AN306" s="76">
        <v>42735</v>
      </c>
      <c r="AO306" s="77">
        <v>2016</v>
      </c>
      <c r="AP306" s="71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4"/>
      <c r="BB306" s="77"/>
      <c r="BC306" s="71"/>
      <c r="BD306" s="71" t="s">
        <v>458</v>
      </c>
      <c r="BE306" s="71">
        <v>74</v>
      </c>
      <c r="BF306" s="71">
        <v>9220010</v>
      </c>
    </row>
    <row r="307" spans="1:58" s="78" customFormat="1" ht="68.25" customHeight="1">
      <c r="A307" s="71">
        <v>8</v>
      </c>
      <c r="B307" s="71" t="s">
        <v>1959</v>
      </c>
      <c r="C307" s="71" t="s">
        <v>133</v>
      </c>
      <c r="D307" s="71" t="s">
        <v>1960</v>
      </c>
      <c r="E307" s="71" t="s">
        <v>2625</v>
      </c>
      <c r="F307" s="90" t="s">
        <v>1961</v>
      </c>
      <c r="G307" s="91" t="s">
        <v>2801</v>
      </c>
      <c r="H307" s="71" t="s">
        <v>408</v>
      </c>
      <c r="I307" s="71">
        <v>857071</v>
      </c>
      <c r="J307" s="72" t="s">
        <v>1962</v>
      </c>
      <c r="K307" s="71" t="s">
        <v>1963</v>
      </c>
      <c r="L307" s="71" t="s">
        <v>1964</v>
      </c>
      <c r="M307" s="73" t="s">
        <v>140</v>
      </c>
      <c r="N307" s="73">
        <v>20105140301</v>
      </c>
      <c r="O307" s="73" t="s">
        <v>79</v>
      </c>
      <c r="P307" s="71" t="s">
        <v>431</v>
      </c>
      <c r="Q307" s="74">
        <v>2000</v>
      </c>
      <c r="R307" s="74">
        <f t="shared" si="20"/>
        <v>2360</v>
      </c>
      <c r="S307" s="74">
        <v>2000</v>
      </c>
      <c r="T307" s="75">
        <v>0.18</v>
      </c>
      <c r="U307" s="74">
        <v>2000</v>
      </c>
      <c r="V307" s="74">
        <f t="shared" si="21"/>
        <v>2360</v>
      </c>
      <c r="W307" s="73" t="s">
        <v>289</v>
      </c>
      <c r="X307" s="73" t="s">
        <v>133</v>
      </c>
      <c r="Y307" s="73" t="s">
        <v>133</v>
      </c>
      <c r="Z307" s="73" t="s">
        <v>290</v>
      </c>
      <c r="AA307" s="76">
        <v>42309</v>
      </c>
      <c r="AB307" s="76">
        <v>42339</v>
      </c>
      <c r="AC307" s="77" t="s">
        <v>1965</v>
      </c>
      <c r="AD307" s="77" t="s">
        <v>1966</v>
      </c>
      <c r="AE307" s="72" t="s">
        <v>1962</v>
      </c>
      <c r="AF307" s="73" t="s">
        <v>399</v>
      </c>
      <c r="AG307" s="71">
        <v>796</v>
      </c>
      <c r="AH307" s="71" t="s">
        <v>147</v>
      </c>
      <c r="AI307" s="77">
        <v>55</v>
      </c>
      <c r="AJ307" s="77">
        <v>45</v>
      </c>
      <c r="AK307" s="71" t="s">
        <v>457</v>
      </c>
      <c r="AL307" s="76">
        <v>42370</v>
      </c>
      <c r="AM307" s="76">
        <v>42370</v>
      </c>
      <c r="AN307" s="76">
        <v>42735</v>
      </c>
      <c r="AO307" s="77">
        <v>2016</v>
      </c>
      <c r="AP307" s="71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4"/>
      <c r="BB307" s="77"/>
      <c r="BC307" s="71"/>
      <c r="BD307" s="71" t="s">
        <v>458</v>
      </c>
      <c r="BE307" s="71" t="s">
        <v>1961</v>
      </c>
      <c r="BF307" s="71">
        <v>3313010</v>
      </c>
    </row>
    <row r="308" spans="1:58" s="78" customFormat="1" ht="68.25" customHeight="1">
      <c r="A308" s="71">
        <v>8</v>
      </c>
      <c r="B308" s="71" t="s">
        <v>1967</v>
      </c>
      <c r="C308" s="71" t="s">
        <v>133</v>
      </c>
      <c r="D308" s="71" t="s">
        <v>1960</v>
      </c>
      <c r="E308" s="71" t="s">
        <v>2625</v>
      </c>
      <c r="F308" s="90" t="s">
        <v>1842</v>
      </c>
      <c r="G308" s="91" t="s">
        <v>2792</v>
      </c>
      <c r="H308" s="71" t="s">
        <v>408</v>
      </c>
      <c r="I308" s="71">
        <v>857073</v>
      </c>
      <c r="J308" s="72" t="s">
        <v>1968</v>
      </c>
      <c r="K308" s="71" t="s">
        <v>1969</v>
      </c>
      <c r="L308" s="71" t="s">
        <v>1964</v>
      </c>
      <c r="M308" s="73" t="s">
        <v>140</v>
      </c>
      <c r="N308" s="73">
        <v>20105140301</v>
      </c>
      <c r="O308" s="73" t="s">
        <v>79</v>
      </c>
      <c r="P308" s="71" t="s">
        <v>431</v>
      </c>
      <c r="Q308" s="74">
        <v>3000</v>
      </c>
      <c r="R308" s="74">
        <f t="shared" si="20"/>
        <v>3540</v>
      </c>
      <c r="S308" s="74">
        <v>3000</v>
      </c>
      <c r="T308" s="75">
        <v>0.18</v>
      </c>
      <c r="U308" s="74">
        <v>3000</v>
      </c>
      <c r="V308" s="74">
        <f t="shared" si="21"/>
        <v>3540</v>
      </c>
      <c r="W308" s="73" t="s">
        <v>289</v>
      </c>
      <c r="X308" s="73" t="s">
        <v>133</v>
      </c>
      <c r="Y308" s="73" t="s">
        <v>133</v>
      </c>
      <c r="Z308" s="73" t="s">
        <v>290</v>
      </c>
      <c r="AA308" s="76">
        <v>42323</v>
      </c>
      <c r="AB308" s="76">
        <v>42353</v>
      </c>
      <c r="AC308" s="77"/>
      <c r="AD308" s="77"/>
      <c r="AE308" s="72" t="s">
        <v>1968</v>
      </c>
      <c r="AF308" s="73" t="s">
        <v>399</v>
      </c>
      <c r="AG308" s="71">
        <v>796</v>
      </c>
      <c r="AH308" s="71" t="s">
        <v>147</v>
      </c>
      <c r="AI308" s="77">
        <v>6000</v>
      </c>
      <c r="AJ308" s="77">
        <v>45</v>
      </c>
      <c r="AK308" s="71" t="s">
        <v>457</v>
      </c>
      <c r="AL308" s="76">
        <v>42370</v>
      </c>
      <c r="AM308" s="76">
        <v>42370</v>
      </c>
      <c r="AN308" s="76">
        <v>42735</v>
      </c>
      <c r="AO308" s="77">
        <v>2016</v>
      </c>
      <c r="AP308" s="71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4"/>
      <c r="BB308" s="77"/>
      <c r="BC308" s="71"/>
      <c r="BD308" s="71" t="s">
        <v>458</v>
      </c>
      <c r="BE308" s="71" t="s">
        <v>1842</v>
      </c>
      <c r="BF308" s="71">
        <v>9311010</v>
      </c>
    </row>
    <row r="309" spans="1:58" s="78" customFormat="1" ht="68.25" customHeight="1">
      <c r="A309" s="71">
        <v>8</v>
      </c>
      <c r="B309" s="71" t="s">
        <v>1970</v>
      </c>
      <c r="C309" s="71" t="s">
        <v>133</v>
      </c>
      <c r="D309" s="71" t="s">
        <v>1960</v>
      </c>
      <c r="E309" s="71" t="s">
        <v>2625</v>
      </c>
      <c r="F309" s="90" t="s">
        <v>1971</v>
      </c>
      <c r="G309" s="91" t="s">
        <v>2802</v>
      </c>
      <c r="H309" s="71" t="s">
        <v>408</v>
      </c>
      <c r="I309" s="71">
        <v>857077</v>
      </c>
      <c r="J309" s="72" t="s">
        <v>1972</v>
      </c>
      <c r="K309" s="71" t="s">
        <v>288</v>
      </c>
      <c r="L309" s="71" t="s">
        <v>1964</v>
      </c>
      <c r="M309" s="73" t="s">
        <v>140</v>
      </c>
      <c r="N309" s="73">
        <v>20105140301</v>
      </c>
      <c r="O309" s="73" t="s">
        <v>79</v>
      </c>
      <c r="P309" s="71" t="s">
        <v>431</v>
      </c>
      <c r="Q309" s="74">
        <v>1600.01</v>
      </c>
      <c r="R309" s="74">
        <f t="shared" si="20"/>
        <v>1888.0118</v>
      </c>
      <c r="S309" s="74">
        <v>1200</v>
      </c>
      <c r="T309" s="75">
        <v>0.18</v>
      </c>
      <c r="U309" s="74">
        <v>1600.01</v>
      </c>
      <c r="V309" s="74">
        <f t="shared" si="21"/>
        <v>1888.0118</v>
      </c>
      <c r="W309" s="73" t="s">
        <v>289</v>
      </c>
      <c r="X309" s="73" t="s">
        <v>133</v>
      </c>
      <c r="Y309" s="73" t="s">
        <v>133</v>
      </c>
      <c r="Z309" s="73" t="s">
        <v>290</v>
      </c>
      <c r="AA309" s="76">
        <v>42385</v>
      </c>
      <c r="AB309" s="76">
        <v>42430</v>
      </c>
      <c r="AC309" s="77"/>
      <c r="AD309" s="77"/>
      <c r="AE309" s="72" t="s">
        <v>1972</v>
      </c>
      <c r="AF309" s="73" t="s">
        <v>399</v>
      </c>
      <c r="AG309" s="71">
        <v>796</v>
      </c>
      <c r="AH309" s="71" t="s">
        <v>147</v>
      </c>
      <c r="AI309" s="77">
        <v>825</v>
      </c>
      <c r="AJ309" s="77">
        <v>45</v>
      </c>
      <c r="AK309" s="71" t="s">
        <v>457</v>
      </c>
      <c r="AL309" s="76">
        <v>42461</v>
      </c>
      <c r="AM309" s="76">
        <v>42461</v>
      </c>
      <c r="AN309" s="76">
        <v>42825</v>
      </c>
      <c r="AO309" s="77" t="s">
        <v>292</v>
      </c>
      <c r="AP309" s="71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4"/>
      <c r="BB309" s="77"/>
      <c r="BC309" s="71"/>
      <c r="BD309" s="71" t="s">
        <v>458</v>
      </c>
      <c r="BE309" s="71" t="s">
        <v>1971</v>
      </c>
      <c r="BF309" s="71">
        <v>7493010</v>
      </c>
    </row>
    <row r="310" spans="1:58" s="78" customFormat="1" ht="68.25" customHeight="1">
      <c r="A310" s="71">
        <v>8</v>
      </c>
      <c r="B310" s="71" t="s">
        <v>1973</v>
      </c>
      <c r="C310" s="71" t="s">
        <v>133</v>
      </c>
      <c r="D310" s="71" t="s">
        <v>1960</v>
      </c>
      <c r="E310" s="71" t="s">
        <v>2625</v>
      </c>
      <c r="F310" s="90" t="s">
        <v>1974</v>
      </c>
      <c r="G310" s="91" t="s">
        <v>2803</v>
      </c>
      <c r="H310" s="71" t="s">
        <v>408</v>
      </c>
      <c r="I310" s="71">
        <v>857085</v>
      </c>
      <c r="J310" s="72" t="s">
        <v>1975</v>
      </c>
      <c r="K310" s="71" t="s">
        <v>2640</v>
      </c>
      <c r="L310" s="71" t="s">
        <v>2640</v>
      </c>
      <c r="M310" s="73" t="s">
        <v>140</v>
      </c>
      <c r="N310" s="73">
        <v>20105140301</v>
      </c>
      <c r="O310" s="73" t="s">
        <v>79</v>
      </c>
      <c r="P310" s="71" t="s">
        <v>431</v>
      </c>
      <c r="Q310" s="74">
        <v>2799.98</v>
      </c>
      <c r="R310" s="74">
        <f>Q310*1.1</f>
        <v>3079.9780000000001</v>
      </c>
      <c r="S310" s="74">
        <v>2799.98</v>
      </c>
      <c r="T310" s="75">
        <v>0.1</v>
      </c>
      <c r="U310" s="74">
        <v>2799.98</v>
      </c>
      <c r="V310" s="74">
        <f>U310*1.1</f>
        <v>3079.9780000000001</v>
      </c>
      <c r="W310" s="73" t="s">
        <v>289</v>
      </c>
      <c r="X310" s="73" t="s">
        <v>133</v>
      </c>
      <c r="Y310" s="73" t="s">
        <v>133</v>
      </c>
      <c r="Z310" s="73" t="s">
        <v>290</v>
      </c>
      <c r="AA310" s="76">
        <v>42323</v>
      </c>
      <c r="AB310" s="76">
        <v>42353</v>
      </c>
      <c r="AC310" s="77"/>
      <c r="AD310" s="77"/>
      <c r="AE310" s="72" t="s">
        <v>1975</v>
      </c>
      <c r="AF310" s="73" t="s">
        <v>399</v>
      </c>
      <c r="AG310" s="71">
        <v>58947</v>
      </c>
      <c r="AH310" s="71" t="s">
        <v>1976</v>
      </c>
      <c r="AI310" s="77">
        <v>55000</v>
      </c>
      <c r="AJ310" s="77">
        <v>45</v>
      </c>
      <c r="AK310" s="71" t="s">
        <v>457</v>
      </c>
      <c r="AL310" s="76">
        <v>42370</v>
      </c>
      <c r="AM310" s="76">
        <v>42370</v>
      </c>
      <c r="AN310" s="76">
        <v>42735</v>
      </c>
      <c r="AO310" s="77">
        <v>2016</v>
      </c>
      <c r="AP310" s="71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4"/>
      <c r="BB310" s="77"/>
      <c r="BC310" s="71"/>
      <c r="BD310" s="71" t="s">
        <v>458</v>
      </c>
      <c r="BE310" s="71" t="s">
        <v>1974</v>
      </c>
      <c r="BF310" s="71">
        <v>1520340</v>
      </c>
    </row>
    <row r="311" spans="1:58" s="78" customFormat="1" ht="68.25" customHeight="1">
      <c r="A311" s="71">
        <v>8</v>
      </c>
      <c r="B311" s="71" t="s">
        <v>1977</v>
      </c>
      <c r="C311" s="71" t="s">
        <v>133</v>
      </c>
      <c r="D311" s="71" t="s">
        <v>1960</v>
      </c>
      <c r="E311" s="71" t="s">
        <v>2625</v>
      </c>
      <c r="F311" s="90" t="s">
        <v>1974</v>
      </c>
      <c r="G311" s="91" t="s">
        <v>2804</v>
      </c>
      <c r="H311" s="71" t="s">
        <v>408</v>
      </c>
      <c r="I311" s="71">
        <v>857089</v>
      </c>
      <c r="J311" s="72" t="s">
        <v>1978</v>
      </c>
      <c r="K311" s="71" t="s">
        <v>2640</v>
      </c>
      <c r="L311" s="71" t="s">
        <v>2640</v>
      </c>
      <c r="M311" s="73" t="s">
        <v>140</v>
      </c>
      <c r="N311" s="73">
        <v>20105140301</v>
      </c>
      <c r="O311" s="73" t="s">
        <v>79</v>
      </c>
      <c r="P311" s="71" t="s">
        <v>431</v>
      </c>
      <c r="Q311" s="74">
        <v>3000</v>
      </c>
      <c r="R311" s="74">
        <f t="shared" ref="R311:R317" si="23">Q311*1.18</f>
        <v>3540</v>
      </c>
      <c r="S311" s="74">
        <v>3000</v>
      </c>
      <c r="T311" s="75">
        <v>0.18</v>
      </c>
      <c r="U311" s="74">
        <v>3000</v>
      </c>
      <c r="V311" s="74">
        <f t="shared" ref="V311:V317" si="24">U311*1.18</f>
        <v>3540</v>
      </c>
      <c r="W311" s="73" t="s">
        <v>289</v>
      </c>
      <c r="X311" s="73" t="s">
        <v>133</v>
      </c>
      <c r="Y311" s="73" t="s">
        <v>133</v>
      </c>
      <c r="Z311" s="73" t="s">
        <v>290</v>
      </c>
      <c r="AA311" s="76">
        <v>42323</v>
      </c>
      <c r="AB311" s="76">
        <v>42353</v>
      </c>
      <c r="AC311" s="77"/>
      <c r="AD311" s="77"/>
      <c r="AE311" s="72" t="s">
        <v>1978</v>
      </c>
      <c r="AF311" s="73" t="s">
        <v>399</v>
      </c>
      <c r="AG311" s="71">
        <v>868</v>
      </c>
      <c r="AH311" s="71" t="s">
        <v>1979</v>
      </c>
      <c r="AI311" s="77">
        <v>20000</v>
      </c>
      <c r="AJ311" s="77">
        <v>45</v>
      </c>
      <c r="AK311" s="71" t="s">
        <v>457</v>
      </c>
      <c r="AL311" s="76">
        <v>42370</v>
      </c>
      <c r="AM311" s="76">
        <v>42370</v>
      </c>
      <c r="AN311" s="76">
        <v>42735</v>
      </c>
      <c r="AO311" s="77">
        <v>2016</v>
      </c>
      <c r="AP311" s="71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4"/>
      <c r="BB311" s="77"/>
      <c r="BC311" s="71"/>
      <c r="BD311" s="71" t="s">
        <v>458</v>
      </c>
      <c r="BE311" s="71" t="s">
        <v>1974</v>
      </c>
      <c r="BF311" s="71">
        <v>1554240</v>
      </c>
    </row>
    <row r="312" spans="1:58" s="78" customFormat="1" ht="68.25" customHeight="1">
      <c r="A312" s="71">
        <v>8</v>
      </c>
      <c r="B312" s="71" t="s">
        <v>1980</v>
      </c>
      <c r="C312" s="71" t="s">
        <v>133</v>
      </c>
      <c r="D312" s="71" t="s">
        <v>1868</v>
      </c>
      <c r="E312" s="71" t="s">
        <v>2625</v>
      </c>
      <c r="F312" s="90" t="s">
        <v>1869</v>
      </c>
      <c r="G312" s="91" t="s">
        <v>2726</v>
      </c>
      <c r="H312" s="71" t="s">
        <v>408</v>
      </c>
      <c r="I312" s="71">
        <v>857182</v>
      </c>
      <c r="J312" s="72" t="s">
        <v>1981</v>
      </c>
      <c r="K312" s="71" t="s">
        <v>288</v>
      </c>
      <c r="L312" s="71" t="s">
        <v>288</v>
      </c>
      <c r="M312" s="73" t="s">
        <v>140</v>
      </c>
      <c r="N312" s="73">
        <v>201020204</v>
      </c>
      <c r="O312" s="73" t="s">
        <v>108</v>
      </c>
      <c r="P312" s="71" t="s">
        <v>1872</v>
      </c>
      <c r="Q312" s="74">
        <v>4000</v>
      </c>
      <c r="R312" s="74">
        <f t="shared" si="23"/>
        <v>4720</v>
      </c>
      <c r="S312" s="74">
        <v>1864.4</v>
      </c>
      <c r="T312" s="75">
        <v>0.18</v>
      </c>
      <c r="U312" s="74">
        <v>4000</v>
      </c>
      <c r="V312" s="74">
        <f t="shared" si="24"/>
        <v>4720</v>
      </c>
      <c r="W312" s="73" t="s">
        <v>289</v>
      </c>
      <c r="X312" s="73" t="s">
        <v>133</v>
      </c>
      <c r="Y312" s="73" t="s">
        <v>133</v>
      </c>
      <c r="Z312" s="73" t="s">
        <v>144</v>
      </c>
      <c r="AA312" s="76">
        <v>42356</v>
      </c>
      <c r="AB312" s="76">
        <v>42401</v>
      </c>
      <c r="AC312" s="77"/>
      <c r="AD312" s="77"/>
      <c r="AE312" s="72" t="s">
        <v>1982</v>
      </c>
      <c r="AF312" s="73" t="s">
        <v>1057</v>
      </c>
      <c r="AG312" s="71">
        <v>796</v>
      </c>
      <c r="AH312" s="71" t="s">
        <v>147</v>
      </c>
      <c r="AI312" s="77">
        <v>30</v>
      </c>
      <c r="AJ312" s="77">
        <v>45</v>
      </c>
      <c r="AK312" s="71" t="s">
        <v>457</v>
      </c>
      <c r="AL312" s="76">
        <v>42430</v>
      </c>
      <c r="AM312" s="76">
        <v>42430</v>
      </c>
      <c r="AN312" s="76">
        <v>42794</v>
      </c>
      <c r="AO312" s="77" t="s">
        <v>292</v>
      </c>
      <c r="AP312" s="71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4"/>
      <c r="BB312" s="77"/>
      <c r="BC312" s="71"/>
      <c r="BD312" s="71" t="s">
        <v>458</v>
      </c>
      <c r="BE312" s="71" t="s">
        <v>1869</v>
      </c>
      <c r="BF312" s="71">
        <v>5020010</v>
      </c>
    </row>
    <row r="313" spans="1:58" s="78" customFormat="1" ht="68.25" customHeight="1">
      <c r="A313" s="71">
        <v>8</v>
      </c>
      <c r="B313" s="71" t="s">
        <v>1983</v>
      </c>
      <c r="C313" s="71" t="s">
        <v>133</v>
      </c>
      <c r="D313" s="71" t="s">
        <v>1868</v>
      </c>
      <c r="E313" s="71" t="s">
        <v>2625</v>
      </c>
      <c r="F313" s="90" t="s">
        <v>1869</v>
      </c>
      <c r="G313" s="91" t="s">
        <v>2726</v>
      </c>
      <c r="H313" s="71" t="s">
        <v>408</v>
      </c>
      <c r="I313" s="71">
        <v>857183</v>
      </c>
      <c r="J313" s="72" t="s">
        <v>1984</v>
      </c>
      <c r="K313" s="71" t="s">
        <v>1985</v>
      </c>
      <c r="L313" s="71" t="s">
        <v>1985</v>
      </c>
      <c r="M313" s="73" t="s">
        <v>140</v>
      </c>
      <c r="N313" s="73">
        <v>201020204</v>
      </c>
      <c r="O313" s="73" t="s">
        <v>108</v>
      </c>
      <c r="P313" s="71" t="s">
        <v>1872</v>
      </c>
      <c r="Q313" s="74">
        <v>15000</v>
      </c>
      <c r="R313" s="74">
        <f t="shared" si="23"/>
        <v>17700</v>
      </c>
      <c r="S313" s="74">
        <v>15000</v>
      </c>
      <c r="T313" s="75">
        <v>0.18</v>
      </c>
      <c r="U313" s="74">
        <v>15000</v>
      </c>
      <c r="V313" s="74">
        <f t="shared" si="24"/>
        <v>17700</v>
      </c>
      <c r="W313" s="73" t="s">
        <v>143</v>
      </c>
      <c r="X313" s="73" t="s">
        <v>133</v>
      </c>
      <c r="Y313" s="73" t="s">
        <v>133</v>
      </c>
      <c r="Z313" s="73" t="s">
        <v>144</v>
      </c>
      <c r="AA313" s="76">
        <v>42323</v>
      </c>
      <c r="AB313" s="76">
        <v>42353</v>
      </c>
      <c r="AC313" s="77"/>
      <c r="AD313" s="77"/>
      <c r="AE313" s="72" t="s">
        <v>1984</v>
      </c>
      <c r="AF313" s="73" t="s">
        <v>1057</v>
      </c>
      <c r="AG313" s="71">
        <v>796</v>
      </c>
      <c r="AH313" s="71" t="s">
        <v>147</v>
      </c>
      <c r="AI313" s="77">
        <v>200</v>
      </c>
      <c r="AJ313" s="77">
        <v>45</v>
      </c>
      <c r="AK313" s="71" t="s">
        <v>457</v>
      </c>
      <c r="AL313" s="76">
        <v>42370</v>
      </c>
      <c r="AM313" s="76">
        <v>42370</v>
      </c>
      <c r="AN313" s="76">
        <v>42735</v>
      </c>
      <c r="AO313" s="77">
        <v>2016</v>
      </c>
      <c r="AP313" s="71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4"/>
      <c r="BB313" s="77"/>
      <c r="BC313" s="71"/>
      <c r="BD313" s="71" t="s">
        <v>458</v>
      </c>
      <c r="BE313" s="71" t="s">
        <v>1869</v>
      </c>
      <c r="BF313" s="71">
        <v>5020010</v>
      </c>
    </row>
    <row r="314" spans="1:58" s="78" customFormat="1" ht="68.25" customHeight="1">
      <c r="A314" s="71">
        <v>8</v>
      </c>
      <c r="B314" s="71" t="s">
        <v>1986</v>
      </c>
      <c r="C314" s="71" t="s">
        <v>133</v>
      </c>
      <c r="D314" s="71" t="s">
        <v>1868</v>
      </c>
      <c r="E314" s="71" t="s">
        <v>2625</v>
      </c>
      <c r="F314" s="90" t="s">
        <v>1869</v>
      </c>
      <c r="G314" s="91" t="s">
        <v>2726</v>
      </c>
      <c r="H314" s="71" t="s">
        <v>408</v>
      </c>
      <c r="I314" s="71">
        <v>857184</v>
      </c>
      <c r="J314" s="72" t="s">
        <v>1987</v>
      </c>
      <c r="K314" s="71" t="s">
        <v>288</v>
      </c>
      <c r="L314" s="71" t="s">
        <v>288</v>
      </c>
      <c r="M314" s="73" t="s">
        <v>140</v>
      </c>
      <c r="N314" s="73">
        <v>201020204</v>
      </c>
      <c r="O314" s="73" t="s">
        <v>108</v>
      </c>
      <c r="P314" s="71" t="s">
        <v>1872</v>
      </c>
      <c r="Q314" s="74">
        <v>10000</v>
      </c>
      <c r="R314" s="74">
        <f t="shared" si="23"/>
        <v>11800</v>
      </c>
      <c r="S314" s="74">
        <v>10000</v>
      </c>
      <c r="T314" s="75">
        <v>0.18</v>
      </c>
      <c r="U314" s="74">
        <v>10000</v>
      </c>
      <c r="V314" s="74">
        <f t="shared" si="24"/>
        <v>11800</v>
      </c>
      <c r="W314" s="73" t="s">
        <v>143</v>
      </c>
      <c r="X314" s="73" t="s">
        <v>133</v>
      </c>
      <c r="Y314" s="73" t="s">
        <v>133</v>
      </c>
      <c r="Z314" s="73" t="s">
        <v>144</v>
      </c>
      <c r="AA314" s="76">
        <v>42370</v>
      </c>
      <c r="AB314" s="76">
        <v>42461</v>
      </c>
      <c r="AC314" s="77"/>
      <c r="AD314" s="77"/>
      <c r="AE314" s="72" t="s">
        <v>1988</v>
      </c>
      <c r="AF314" s="73" t="s">
        <v>1057</v>
      </c>
      <c r="AG314" s="71">
        <v>796</v>
      </c>
      <c r="AH314" s="71" t="s">
        <v>147</v>
      </c>
      <c r="AI314" s="77">
        <v>200</v>
      </c>
      <c r="AJ314" s="77">
        <v>45</v>
      </c>
      <c r="AK314" s="71" t="s">
        <v>457</v>
      </c>
      <c r="AL314" s="76">
        <v>42552</v>
      </c>
      <c r="AM314" s="76">
        <v>42552</v>
      </c>
      <c r="AN314" s="76">
        <v>42735</v>
      </c>
      <c r="AO314" s="77">
        <v>2016</v>
      </c>
      <c r="AP314" s="71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4"/>
      <c r="BB314" s="77"/>
      <c r="BC314" s="71"/>
      <c r="BD314" s="71" t="s">
        <v>458</v>
      </c>
      <c r="BE314" s="71" t="s">
        <v>1869</v>
      </c>
      <c r="BF314" s="71">
        <v>5020010</v>
      </c>
    </row>
    <row r="315" spans="1:58" s="78" customFormat="1" ht="68.25" customHeight="1">
      <c r="A315" s="71">
        <v>8</v>
      </c>
      <c r="B315" s="71" t="s">
        <v>1989</v>
      </c>
      <c r="C315" s="71" t="s">
        <v>133</v>
      </c>
      <c r="D315" s="71" t="s">
        <v>1868</v>
      </c>
      <c r="E315" s="71" t="s">
        <v>2625</v>
      </c>
      <c r="F315" s="90" t="s">
        <v>1869</v>
      </c>
      <c r="G315" s="91" t="s">
        <v>2726</v>
      </c>
      <c r="H315" s="71" t="s">
        <v>408</v>
      </c>
      <c r="I315" s="71">
        <v>857180</v>
      </c>
      <c r="J315" s="72" t="s">
        <v>1990</v>
      </c>
      <c r="K315" s="71" t="s">
        <v>1088</v>
      </c>
      <c r="L315" s="71" t="s">
        <v>1088</v>
      </c>
      <c r="M315" s="73" t="s">
        <v>140</v>
      </c>
      <c r="N315" s="73">
        <v>201020204</v>
      </c>
      <c r="O315" s="73" t="s">
        <v>108</v>
      </c>
      <c r="P315" s="71" t="s">
        <v>1872</v>
      </c>
      <c r="Q315" s="74">
        <v>12000</v>
      </c>
      <c r="R315" s="74">
        <f t="shared" si="23"/>
        <v>14160</v>
      </c>
      <c r="S315" s="74">
        <v>12000</v>
      </c>
      <c r="T315" s="75">
        <v>0.18</v>
      </c>
      <c r="U315" s="74">
        <v>12000</v>
      </c>
      <c r="V315" s="74">
        <f t="shared" si="24"/>
        <v>14160</v>
      </c>
      <c r="W315" s="73" t="s">
        <v>143</v>
      </c>
      <c r="X315" s="73" t="s">
        <v>133</v>
      </c>
      <c r="Y315" s="73" t="s">
        <v>133</v>
      </c>
      <c r="Z315" s="73" t="s">
        <v>144</v>
      </c>
      <c r="AA315" s="76">
        <v>42370</v>
      </c>
      <c r="AB315" s="76">
        <v>42430</v>
      </c>
      <c r="AC315" s="77"/>
      <c r="AD315" s="77"/>
      <c r="AE315" s="72" t="s">
        <v>1991</v>
      </c>
      <c r="AF315" s="73" t="s">
        <v>1057</v>
      </c>
      <c r="AG315" s="71">
        <v>796</v>
      </c>
      <c r="AH315" s="71" t="s">
        <v>147</v>
      </c>
      <c r="AI315" s="77">
        <v>300</v>
      </c>
      <c r="AJ315" s="77">
        <v>45</v>
      </c>
      <c r="AK315" s="71" t="s">
        <v>457</v>
      </c>
      <c r="AL315" s="76">
        <v>42552</v>
      </c>
      <c r="AM315" s="76">
        <v>42552</v>
      </c>
      <c r="AN315" s="76">
        <v>42735</v>
      </c>
      <c r="AO315" s="77">
        <v>2016</v>
      </c>
      <c r="AP315" s="71"/>
      <c r="AQ315" s="77"/>
      <c r="AR315" s="77"/>
      <c r="AS315" s="77"/>
      <c r="AT315" s="77"/>
      <c r="AU315" s="77"/>
      <c r="AV315" s="77"/>
      <c r="AW315" s="77"/>
      <c r="AX315" s="77"/>
      <c r="AY315" s="77"/>
      <c r="AZ315" s="77"/>
      <c r="BA315" s="74"/>
      <c r="BB315" s="77"/>
      <c r="BC315" s="71"/>
      <c r="BD315" s="71" t="s">
        <v>458</v>
      </c>
      <c r="BE315" s="71" t="s">
        <v>1869</v>
      </c>
      <c r="BF315" s="71">
        <v>5020010</v>
      </c>
    </row>
    <row r="316" spans="1:58" s="78" customFormat="1" ht="68.25" customHeight="1">
      <c r="A316" s="71">
        <v>8</v>
      </c>
      <c r="B316" s="71" t="s">
        <v>1992</v>
      </c>
      <c r="C316" s="71" t="s">
        <v>133</v>
      </c>
      <c r="D316" s="71" t="s">
        <v>1868</v>
      </c>
      <c r="E316" s="71" t="s">
        <v>2625</v>
      </c>
      <c r="F316" s="90" t="s">
        <v>1869</v>
      </c>
      <c r="G316" s="91" t="s">
        <v>2726</v>
      </c>
      <c r="H316" s="71" t="s">
        <v>408</v>
      </c>
      <c r="I316" s="71">
        <v>857181</v>
      </c>
      <c r="J316" s="72" t="s">
        <v>1993</v>
      </c>
      <c r="K316" s="71" t="s">
        <v>288</v>
      </c>
      <c r="L316" s="71" t="s">
        <v>288</v>
      </c>
      <c r="M316" s="73" t="s">
        <v>140</v>
      </c>
      <c r="N316" s="73">
        <v>201020204</v>
      </c>
      <c r="O316" s="73" t="s">
        <v>108</v>
      </c>
      <c r="P316" s="71" t="s">
        <v>1872</v>
      </c>
      <c r="Q316" s="74">
        <v>5000</v>
      </c>
      <c r="R316" s="74">
        <f t="shared" si="23"/>
        <v>5900</v>
      </c>
      <c r="S316" s="74">
        <v>5000</v>
      </c>
      <c r="T316" s="75">
        <v>0.18</v>
      </c>
      <c r="U316" s="74">
        <v>5000</v>
      </c>
      <c r="V316" s="74">
        <f t="shared" si="24"/>
        <v>5900</v>
      </c>
      <c r="W316" s="73" t="s">
        <v>289</v>
      </c>
      <c r="X316" s="73" t="s">
        <v>133</v>
      </c>
      <c r="Y316" s="73" t="s">
        <v>133</v>
      </c>
      <c r="Z316" s="73" t="s">
        <v>144</v>
      </c>
      <c r="AA316" s="76">
        <v>42323</v>
      </c>
      <c r="AB316" s="76">
        <v>42353</v>
      </c>
      <c r="AC316" s="77"/>
      <c r="AD316" s="77"/>
      <c r="AE316" s="72" t="s">
        <v>1994</v>
      </c>
      <c r="AF316" s="73" t="s">
        <v>1057</v>
      </c>
      <c r="AG316" s="71">
        <v>796</v>
      </c>
      <c r="AH316" s="71" t="s">
        <v>147</v>
      </c>
      <c r="AI316" s="77">
        <v>37</v>
      </c>
      <c r="AJ316" s="77">
        <v>45</v>
      </c>
      <c r="AK316" s="71" t="s">
        <v>457</v>
      </c>
      <c r="AL316" s="76">
        <v>42370</v>
      </c>
      <c r="AM316" s="76">
        <v>42370</v>
      </c>
      <c r="AN316" s="76">
        <v>42735</v>
      </c>
      <c r="AO316" s="77">
        <v>2016</v>
      </c>
      <c r="AP316" s="71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4"/>
      <c r="BB316" s="77"/>
      <c r="BC316" s="71"/>
      <c r="BD316" s="71" t="s">
        <v>458</v>
      </c>
      <c r="BE316" s="71" t="s">
        <v>1869</v>
      </c>
      <c r="BF316" s="71">
        <v>5020010</v>
      </c>
    </row>
    <row r="317" spans="1:58" s="89" customFormat="1" ht="68.25" customHeight="1">
      <c r="A317" s="82">
        <v>8</v>
      </c>
      <c r="B317" s="82" t="s">
        <v>1996</v>
      </c>
      <c r="C317" s="82" t="s">
        <v>133</v>
      </c>
      <c r="D317" s="82" t="s">
        <v>1997</v>
      </c>
      <c r="E317" s="82" t="s">
        <v>2625</v>
      </c>
      <c r="F317" s="92" t="s">
        <v>1141</v>
      </c>
      <c r="G317" s="91" t="s">
        <v>2726</v>
      </c>
      <c r="H317" s="82" t="s">
        <v>331</v>
      </c>
      <c r="I317" s="82">
        <v>628917</v>
      </c>
      <c r="J317" s="83" t="s">
        <v>1998</v>
      </c>
      <c r="K317" s="82" t="s">
        <v>1833</v>
      </c>
      <c r="L317" s="82" t="s">
        <v>635</v>
      </c>
      <c r="M317" s="84" t="s">
        <v>140</v>
      </c>
      <c r="N317" s="84">
        <v>20102020501</v>
      </c>
      <c r="O317" s="84" t="s">
        <v>1999</v>
      </c>
      <c r="P317" s="82" t="s">
        <v>142</v>
      </c>
      <c r="Q317" s="85">
        <v>14592.054600000001</v>
      </c>
      <c r="R317" s="85">
        <f t="shared" si="23"/>
        <v>17218.624427999999</v>
      </c>
      <c r="S317" s="85" t="s">
        <v>1999</v>
      </c>
      <c r="T317" s="86">
        <v>0.18</v>
      </c>
      <c r="U317" s="85">
        <v>14592.054600000001</v>
      </c>
      <c r="V317" s="85">
        <f t="shared" si="24"/>
        <v>17218.624427999999</v>
      </c>
      <c r="W317" s="84" t="s">
        <v>143</v>
      </c>
      <c r="X317" s="84" t="s">
        <v>133</v>
      </c>
      <c r="Y317" s="84" t="s">
        <v>133</v>
      </c>
      <c r="Z317" s="84" t="s">
        <v>290</v>
      </c>
      <c r="AA317" s="87">
        <v>42309</v>
      </c>
      <c r="AB317" s="87">
        <v>42367</v>
      </c>
      <c r="AC317" s="88" t="s">
        <v>2000</v>
      </c>
      <c r="AD317" s="88" t="s">
        <v>2000</v>
      </c>
      <c r="AE317" s="83" t="s">
        <v>1998</v>
      </c>
      <c r="AF317" s="84" t="s">
        <v>399</v>
      </c>
      <c r="AG317" s="82">
        <v>796</v>
      </c>
      <c r="AH317" s="82" t="s">
        <v>231</v>
      </c>
      <c r="AI317" s="88">
        <v>1</v>
      </c>
      <c r="AJ317" s="88">
        <v>46600000</v>
      </c>
      <c r="AK317" s="82" t="s">
        <v>2001</v>
      </c>
      <c r="AL317" s="87">
        <v>42378</v>
      </c>
      <c r="AM317" s="87">
        <v>42370</v>
      </c>
      <c r="AN317" s="87">
        <v>42735</v>
      </c>
      <c r="AO317" s="88">
        <v>2016</v>
      </c>
      <c r="AP317" s="82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5"/>
      <c r="BB317" s="88"/>
      <c r="BC317" s="82" t="s">
        <v>2015</v>
      </c>
      <c r="BD317" s="82" t="s">
        <v>2002</v>
      </c>
      <c r="BE317" s="82" t="s">
        <v>1141</v>
      </c>
      <c r="BF317" s="82">
        <v>5020300</v>
      </c>
    </row>
    <row r="318" spans="1:58" s="70" customFormat="1" ht="68.25" customHeight="1">
      <c r="A318" s="25">
        <v>8</v>
      </c>
      <c r="B318" s="25" t="s">
        <v>2003</v>
      </c>
      <c r="C318" s="25" t="s">
        <v>2003</v>
      </c>
      <c r="D318" s="25" t="s">
        <v>2004</v>
      </c>
      <c r="E318" s="25" t="s">
        <v>2625</v>
      </c>
      <c r="F318" s="93" t="s">
        <v>1141</v>
      </c>
      <c r="G318" s="91" t="s">
        <v>2726</v>
      </c>
      <c r="H318" s="25" t="s">
        <v>1127</v>
      </c>
      <c r="I318" s="25" t="s">
        <v>2003</v>
      </c>
      <c r="J318" s="26" t="s">
        <v>1998</v>
      </c>
      <c r="K318" s="25" t="s">
        <v>1833</v>
      </c>
      <c r="L318" s="25" t="s">
        <v>635</v>
      </c>
      <c r="M318" s="27" t="s">
        <v>140</v>
      </c>
      <c r="N318" s="27">
        <v>20102020501</v>
      </c>
      <c r="O318" s="27" t="s">
        <v>107</v>
      </c>
      <c r="P318" s="25" t="s">
        <v>142</v>
      </c>
      <c r="Q318" s="28">
        <v>2908.0745999999999</v>
      </c>
      <c r="R318" s="28">
        <f t="shared" ref="R318:R325" si="25">Q318*118/100</f>
        <v>3431.5280280000002</v>
      </c>
      <c r="S318" s="28">
        <v>2908.0745999999999</v>
      </c>
      <c r="T318" s="34">
        <v>0.18</v>
      </c>
      <c r="U318" s="28">
        <v>2908.0745999999999</v>
      </c>
      <c r="V318" s="28">
        <f t="shared" ref="V318:V325" si="26">U318*118/100</f>
        <v>3431.5280280000002</v>
      </c>
      <c r="W318" s="27" t="s">
        <v>1127</v>
      </c>
      <c r="X318" s="27" t="s">
        <v>133</v>
      </c>
      <c r="Y318" s="27" t="s">
        <v>133</v>
      </c>
      <c r="Z318" s="27" t="s">
        <v>290</v>
      </c>
      <c r="AA318" s="29" t="s">
        <v>1127</v>
      </c>
      <c r="AB318" s="29" t="s">
        <v>1127</v>
      </c>
      <c r="AC318" s="30" t="s">
        <v>1127</v>
      </c>
      <c r="AD318" s="30" t="s">
        <v>1127</v>
      </c>
      <c r="AE318" s="26" t="s">
        <v>1998</v>
      </c>
      <c r="AF318" s="27" t="s">
        <v>399</v>
      </c>
      <c r="AG318" s="25">
        <v>796</v>
      </c>
      <c r="AH318" s="25" t="s">
        <v>231</v>
      </c>
      <c r="AI318" s="30">
        <v>1</v>
      </c>
      <c r="AJ318" s="30">
        <v>46600000</v>
      </c>
      <c r="AK318" s="25" t="s">
        <v>2001</v>
      </c>
      <c r="AL318" s="29">
        <v>42378</v>
      </c>
      <c r="AM318" s="29">
        <v>42370</v>
      </c>
      <c r="AN318" s="29">
        <v>42735</v>
      </c>
      <c r="AO318" s="30">
        <v>2016</v>
      </c>
      <c r="AP318" s="25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28"/>
      <c r="BB318" s="30"/>
      <c r="BC318" s="25" t="s">
        <v>2015</v>
      </c>
      <c r="BD318" s="25" t="s">
        <v>2002</v>
      </c>
      <c r="BE318" s="25" t="s">
        <v>1141</v>
      </c>
      <c r="BF318" s="25">
        <v>5020300</v>
      </c>
    </row>
    <row r="319" spans="1:58" s="70" customFormat="1" ht="68.25" customHeight="1">
      <c r="A319" s="25">
        <v>8</v>
      </c>
      <c r="B319" s="25" t="s">
        <v>2003</v>
      </c>
      <c r="C319" s="25" t="s">
        <v>2003</v>
      </c>
      <c r="D319" s="25" t="s">
        <v>2005</v>
      </c>
      <c r="E319" s="25" t="s">
        <v>2625</v>
      </c>
      <c r="F319" s="93" t="s">
        <v>1141</v>
      </c>
      <c r="G319" s="91" t="s">
        <v>2726</v>
      </c>
      <c r="H319" s="25" t="s">
        <v>1127</v>
      </c>
      <c r="I319" s="25" t="s">
        <v>2003</v>
      </c>
      <c r="J319" s="26" t="s">
        <v>1998</v>
      </c>
      <c r="K319" s="25" t="s">
        <v>1833</v>
      </c>
      <c r="L319" s="25" t="s">
        <v>635</v>
      </c>
      <c r="M319" s="27" t="s">
        <v>140</v>
      </c>
      <c r="N319" s="27">
        <v>20102020501</v>
      </c>
      <c r="O319" s="27" t="s">
        <v>107</v>
      </c>
      <c r="P319" s="25" t="s">
        <v>142</v>
      </c>
      <c r="Q319" s="28">
        <v>2390.7312000000002</v>
      </c>
      <c r="R319" s="28">
        <f t="shared" si="25"/>
        <v>2821.0628160000006</v>
      </c>
      <c r="S319" s="28">
        <v>2390.7312000000002</v>
      </c>
      <c r="T319" s="34">
        <v>0.18</v>
      </c>
      <c r="U319" s="28">
        <v>2390.7312000000002</v>
      </c>
      <c r="V319" s="28">
        <f t="shared" si="26"/>
        <v>2821.0628160000006</v>
      </c>
      <c r="W319" s="27" t="s">
        <v>1127</v>
      </c>
      <c r="X319" s="27" t="s">
        <v>133</v>
      </c>
      <c r="Y319" s="27" t="s">
        <v>133</v>
      </c>
      <c r="Z319" s="27" t="s">
        <v>290</v>
      </c>
      <c r="AA319" s="29" t="s">
        <v>1127</v>
      </c>
      <c r="AB319" s="29" t="s">
        <v>1127</v>
      </c>
      <c r="AC319" s="30" t="s">
        <v>1127</v>
      </c>
      <c r="AD319" s="30" t="s">
        <v>1127</v>
      </c>
      <c r="AE319" s="26" t="s">
        <v>1998</v>
      </c>
      <c r="AF319" s="27" t="s">
        <v>399</v>
      </c>
      <c r="AG319" s="25">
        <v>796</v>
      </c>
      <c r="AH319" s="25" t="s">
        <v>231</v>
      </c>
      <c r="AI319" s="30">
        <v>1</v>
      </c>
      <c r="AJ319" s="30">
        <v>46600000</v>
      </c>
      <c r="AK319" s="25" t="s">
        <v>2001</v>
      </c>
      <c r="AL319" s="29">
        <v>42378</v>
      </c>
      <c r="AM319" s="29">
        <v>42370</v>
      </c>
      <c r="AN319" s="29">
        <v>42735</v>
      </c>
      <c r="AO319" s="30">
        <v>2016</v>
      </c>
      <c r="AP319" s="25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28"/>
      <c r="BB319" s="30"/>
      <c r="BC319" s="25" t="s">
        <v>2015</v>
      </c>
      <c r="BD319" s="25" t="s">
        <v>2002</v>
      </c>
      <c r="BE319" s="25" t="s">
        <v>1141</v>
      </c>
      <c r="BF319" s="25">
        <v>5020300</v>
      </c>
    </row>
    <row r="320" spans="1:58" s="70" customFormat="1" ht="68.25" customHeight="1">
      <c r="A320" s="25">
        <v>8</v>
      </c>
      <c r="B320" s="25" t="s">
        <v>2130</v>
      </c>
      <c r="C320" s="25" t="s">
        <v>2003</v>
      </c>
      <c r="D320" s="25" t="s">
        <v>2006</v>
      </c>
      <c r="E320" s="25" t="s">
        <v>2625</v>
      </c>
      <c r="F320" s="93" t="s">
        <v>1141</v>
      </c>
      <c r="G320" s="91" t="s">
        <v>2726</v>
      </c>
      <c r="H320" s="25" t="s">
        <v>1127</v>
      </c>
      <c r="I320" s="25" t="s">
        <v>2003</v>
      </c>
      <c r="J320" s="26" t="s">
        <v>1998</v>
      </c>
      <c r="K320" s="25" t="s">
        <v>1833</v>
      </c>
      <c r="L320" s="25" t="s">
        <v>635</v>
      </c>
      <c r="M320" s="27" t="s">
        <v>140</v>
      </c>
      <c r="N320" s="27">
        <v>20102020501</v>
      </c>
      <c r="O320" s="27" t="s">
        <v>107</v>
      </c>
      <c r="P320" s="25" t="s">
        <v>142</v>
      </c>
      <c r="Q320" s="28">
        <v>1482.2675999999999</v>
      </c>
      <c r="R320" s="28">
        <f t="shared" si="25"/>
        <v>1749.0757679999997</v>
      </c>
      <c r="S320" s="28">
        <v>1482.2675999999999</v>
      </c>
      <c r="T320" s="34">
        <v>0.18</v>
      </c>
      <c r="U320" s="28">
        <v>1482.2675999999999</v>
      </c>
      <c r="V320" s="28">
        <f t="shared" si="26"/>
        <v>1749.0757679999997</v>
      </c>
      <c r="W320" s="27" t="s">
        <v>1127</v>
      </c>
      <c r="X320" s="27" t="s">
        <v>133</v>
      </c>
      <c r="Y320" s="27" t="s">
        <v>133</v>
      </c>
      <c r="Z320" s="27" t="s">
        <v>290</v>
      </c>
      <c r="AA320" s="29" t="s">
        <v>1127</v>
      </c>
      <c r="AB320" s="29" t="s">
        <v>1127</v>
      </c>
      <c r="AC320" s="30" t="s">
        <v>1127</v>
      </c>
      <c r="AD320" s="30" t="s">
        <v>1127</v>
      </c>
      <c r="AE320" s="26" t="s">
        <v>1998</v>
      </c>
      <c r="AF320" s="27" t="s">
        <v>399</v>
      </c>
      <c r="AG320" s="25">
        <v>796</v>
      </c>
      <c r="AH320" s="25" t="s">
        <v>231</v>
      </c>
      <c r="AI320" s="30">
        <v>1</v>
      </c>
      <c r="AJ320" s="30">
        <v>46600000</v>
      </c>
      <c r="AK320" s="25" t="s">
        <v>2001</v>
      </c>
      <c r="AL320" s="29">
        <v>42378</v>
      </c>
      <c r="AM320" s="29">
        <v>42370</v>
      </c>
      <c r="AN320" s="29">
        <v>42735</v>
      </c>
      <c r="AO320" s="30">
        <v>2016</v>
      </c>
      <c r="AP320" s="25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28"/>
      <c r="BB320" s="30"/>
      <c r="BC320" s="25" t="s">
        <v>2015</v>
      </c>
      <c r="BD320" s="25" t="s">
        <v>2002</v>
      </c>
      <c r="BE320" s="25" t="s">
        <v>1141</v>
      </c>
      <c r="BF320" s="25">
        <v>5020300</v>
      </c>
    </row>
    <row r="321" spans="1:58" s="70" customFormat="1" ht="68.25" customHeight="1">
      <c r="A321" s="25">
        <v>8</v>
      </c>
      <c r="B321" s="25" t="s">
        <v>2003</v>
      </c>
      <c r="C321" s="25" t="s">
        <v>2003</v>
      </c>
      <c r="D321" s="25" t="s">
        <v>2007</v>
      </c>
      <c r="E321" s="25" t="s">
        <v>2625</v>
      </c>
      <c r="F321" s="93" t="s">
        <v>1141</v>
      </c>
      <c r="G321" s="91" t="s">
        <v>2726</v>
      </c>
      <c r="H321" s="25" t="s">
        <v>1127</v>
      </c>
      <c r="I321" s="25" t="s">
        <v>2003</v>
      </c>
      <c r="J321" s="26" t="s">
        <v>1998</v>
      </c>
      <c r="K321" s="25" t="s">
        <v>1833</v>
      </c>
      <c r="L321" s="25" t="s">
        <v>635</v>
      </c>
      <c r="M321" s="27" t="s">
        <v>140</v>
      </c>
      <c r="N321" s="27">
        <v>20102020501</v>
      </c>
      <c r="O321" s="27" t="s">
        <v>107</v>
      </c>
      <c r="P321" s="25" t="s">
        <v>142</v>
      </c>
      <c r="Q321" s="28">
        <v>2826.7271999999998</v>
      </c>
      <c r="R321" s="28">
        <f t="shared" si="25"/>
        <v>3335.5380959999998</v>
      </c>
      <c r="S321" s="28">
        <v>2826.7271999999998</v>
      </c>
      <c r="T321" s="34">
        <v>0.18</v>
      </c>
      <c r="U321" s="28">
        <v>2826.7271999999998</v>
      </c>
      <c r="V321" s="28">
        <f t="shared" si="26"/>
        <v>3335.5380959999998</v>
      </c>
      <c r="W321" s="27" t="s">
        <v>1127</v>
      </c>
      <c r="X321" s="27" t="s">
        <v>133</v>
      </c>
      <c r="Y321" s="27" t="s">
        <v>133</v>
      </c>
      <c r="Z321" s="27" t="s">
        <v>290</v>
      </c>
      <c r="AA321" s="29" t="s">
        <v>1127</v>
      </c>
      <c r="AB321" s="29" t="s">
        <v>1127</v>
      </c>
      <c r="AC321" s="30" t="s">
        <v>1127</v>
      </c>
      <c r="AD321" s="30" t="s">
        <v>1127</v>
      </c>
      <c r="AE321" s="26" t="s">
        <v>1998</v>
      </c>
      <c r="AF321" s="27" t="s">
        <v>399</v>
      </c>
      <c r="AG321" s="25">
        <v>796</v>
      </c>
      <c r="AH321" s="25" t="s">
        <v>231</v>
      </c>
      <c r="AI321" s="30">
        <v>1</v>
      </c>
      <c r="AJ321" s="30">
        <v>46600000</v>
      </c>
      <c r="AK321" s="25" t="s">
        <v>2001</v>
      </c>
      <c r="AL321" s="29">
        <v>42378</v>
      </c>
      <c r="AM321" s="29">
        <v>42370</v>
      </c>
      <c r="AN321" s="29">
        <v>42735</v>
      </c>
      <c r="AO321" s="30">
        <v>2016</v>
      </c>
      <c r="AP321" s="25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28"/>
      <c r="BB321" s="30"/>
      <c r="BC321" s="25" t="s">
        <v>2015</v>
      </c>
      <c r="BD321" s="25" t="s">
        <v>2002</v>
      </c>
      <c r="BE321" s="25" t="s">
        <v>1141</v>
      </c>
      <c r="BF321" s="25">
        <v>5020300</v>
      </c>
    </row>
    <row r="322" spans="1:58" s="70" customFormat="1" ht="68.25" customHeight="1">
      <c r="A322" s="25">
        <v>8</v>
      </c>
      <c r="B322" s="25" t="s">
        <v>2003</v>
      </c>
      <c r="C322" s="25" t="s">
        <v>2003</v>
      </c>
      <c r="D322" s="25" t="s">
        <v>2008</v>
      </c>
      <c r="E322" s="25" t="s">
        <v>2625</v>
      </c>
      <c r="F322" s="93" t="s">
        <v>1141</v>
      </c>
      <c r="G322" s="91" t="s">
        <v>2726</v>
      </c>
      <c r="H322" s="25" t="s">
        <v>1127</v>
      </c>
      <c r="I322" s="25" t="s">
        <v>2003</v>
      </c>
      <c r="J322" s="26" t="s">
        <v>1998</v>
      </c>
      <c r="K322" s="25" t="s">
        <v>1833</v>
      </c>
      <c r="L322" s="25" t="s">
        <v>635</v>
      </c>
      <c r="M322" s="27" t="s">
        <v>140</v>
      </c>
      <c r="N322" s="27">
        <v>20102020501</v>
      </c>
      <c r="O322" s="27" t="s">
        <v>107</v>
      </c>
      <c r="P322" s="25" t="s">
        <v>142</v>
      </c>
      <c r="Q322" s="28">
        <v>2955.6251999999999</v>
      </c>
      <c r="R322" s="28">
        <f t="shared" si="25"/>
        <v>3487.6377360000001</v>
      </c>
      <c r="S322" s="28">
        <v>2955.6251999999999</v>
      </c>
      <c r="T322" s="34">
        <v>0.18</v>
      </c>
      <c r="U322" s="28">
        <v>2955.6251999999999</v>
      </c>
      <c r="V322" s="28">
        <f t="shared" si="26"/>
        <v>3487.6377360000001</v>
      </c>
      <c r="W322" s="27" t="s">
        <v>1127</v>
      </c>
      <c r="X322" s="27" t="s">
        <v>133</v>
      </c>
      <c r="Y322" s="27" t="s">
        <v>133</v>
      </c>
      <c r="Z322" s="27" t="s">
        <v>290</v>
      </c>
      <c r="AA322" s="29" t="s">
        <v>1127</v>
      </c>
      <c r="AB322" s="29" t="s">
        <v>1127</v>
      </c>
      <c r="AC322" s="30" t="s">
        <v>1127</v>
      </c>
      <c r="AD322" s="30" t="s">
        <v>1127</v>
      </c>
      <c r="AE322" s="26" t="s">
        <v>1998</v>
      </c>
      <c r="AF322" s="27" t="s">
        <v>399</v>
      </c>
      <c r="AG322" s="25">
        <v>796</v>
      </c>
      <c r="AH322" s="25" t="s">
        <v>231</v>
      </c>
      <c r="AI322" s="30">
        <v>1</v>
      </c>
      <c r="AJ322" s="30">
        <v>46600000</v>
      </c>
      <c r="AK322" s="25" t="s">
        <v>2001</v>
      </c>
      <c r="AL322" s="29">
        <v>42378</v>
      </c>
      <c r="AM322" s="29">
        <v>42370</v>
      </c>
      <c r="AN322" s="29">
        <v>42735</v>
      </c>
      <c r="AO322" s="30">
        <v>2016</v>
      </c>
      <c r="AP322" s="25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28"/>
      <c r="BB322" s="30"/>
      <c r="BC322" s="25" t="s">
        <v>2015</v>
      </c>
      <c r="BD322" s="25" t="s">
        <v>2002</v>
      </c>
      <c r="BE322" s="25" t="s">
        <v>1141</v>
      </c>
      <c r="BF322" s="25">
        <v>5020300</v>
      </c>
    </row>
    <row r="323" spans="1:58" s="70" customFormat="1" ht="68.25" customHeight="1">
      <c r="A323" s="25">
        <v>8</v>
      </c>
      <c r="B323" s="25" t="s">
        <v>2003</v>
      </c>
      <c r="C323" s="25" t="s">
        <v>2003</v>
      </c>
      <c r="D323" s="25" t="s">
        <v>2009</v>
      </c>
      <c r="E323" s="25" t="s">
        <v>2625</v>
      </c>
      <c r="F323" s="93" t="s">
        <v>1141</v>
      </c>
      <c r="G323" s="91" t="s">
        <v>2726</v>
      </c>
      <c r="H323" s="25" t="s">
        <v>1127</v>
      </c>
      <c r="I323" s="25" t="s">
        <v>2003</v>
      </c>
      <c r="J323" s="26" t="s">
        <v>1998</v>
      </c>
      <c r="K323" s="25" t="s">
        <v>1833</v>
      </c>
      <c r="L323" s="25" t="s">
        <v>635</v>
      </c>
      <c r="M323" s="27" t="s">
        <v>140</v>
      </c>
      <c r="N323" s="27">
        <v>20102020501</v>
      </c>
      <c r="O323" s="27" t="s">
        <v>107</v>
      </c>
      <c r="P323" s="25" t="s">
        <v>142</v>
      </c>
      <c r="Q323" s="28">
        <v>311.61239999999998</v>
      </c>
      <c r="R323" s="28">
        <f t="shared" si="25"/>
        <v>367.70263199999999</v>
      </c>
      <c r="S323" s="28">
        <v>311.61239999999998</v>
      </c>
      <c r="T323" s="34">
        <v>0.18</v>
      </c>
      <c r="U323" s="28">
        <v>311.61239999999998</v>
      </c>
      <c r="V323" s="28">
        <f t="shared" si="26"/>
        <v>367.70263199999999</v>
      </c>
      <c r="W323" s="27" t="s">
        <v>1127</v>
      </c>
      <c r="X323" s="27" t="s">
        <v>133</v>
      </c>
      <c r="Y323" s="27" t="s">
        <v>133</v>
      </c>
      <c r="Z323" s="27" t="s">
        <v>290</v>
      </c>
      <c r="AA323" s="29" t="s">
        <v>1127</v>
      </c>
      <c r="AB323" s="29" t="s">
        <v>1127</v>
      </c>
      <c r="AC323" s="30" t="s">
        <v>1127</v>
      </c>
      <c r="AD323" s="30" t="s">
        <v>1127</v>
      </c>
      <c r="AE323" s="26" t="s">
        <v>1998</v>
      </c>
      <c r="AF323" s="27" t="s">
        <v>399</v>
      </c>
      <c r="AG323" s="25">
        <v>796</v>
      </c>
      <c r="AH323" s="25" t="s">
        <v>231</v>
      </c>
      <c r="AI323" s="30">
        <v>1</v>
      </c>
      <c r="AJ323" s="30">
        <v>46600000</v>
      </c>
      <c r="AK323" s="25" t="s">
        <v>2001</v>
      </c>
      <c r="AL323" s="29">
        <v>42378</v>
      </c>
      <c r="AM323" s="29">
        <v>42370</v>
      </c>
      <c r="AN323" s="29">
        <v>42735</v>
      </c>
      <c r="AO323" s="30">
        <v>2016</v>
      </c>
      <c r="AP323" s="25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28"/>
      <c r="BB323" s="30"/>
      <c r="BC323" s="25" t="s">
        <v>2015</v>
      </c>
      <c r="BD323" s="25" t="s">
        <v>2002</v>
      </c>
      <c r="BE323" s="25" t="s">
        <v>1141</v>
      </c>
      <c r="BF323" s="25">
        <v>5020300</v>
      </c>
    </row>
    <row r="324" spans="1:58" s="70" customFormat="1" ht="68.25" customHeight="1">
      <c r="A324" s="25">
        <v>8</v>
      </c>
      <c r="B324" s="25" t="s">
        <v>2003</v>
      </c>
      <c r="C324" s="25" t="s">
        <v>2003</v>
      </c>
      <c r="D324" s="25" t="s">
        <v>2010</v>
      </c>
      <c r="E324" s="25" t="s">
        <v>2625</v>
      </c>
      <c r="F324" s="93" t="s">
        <v>1141</v>
      </c>
      <c r="G324" s="91" t="s">
        <v>2726</v>
      </c>
      <c r="H324" s="25" t="s">
        <v>1127</v>
      </c>
      <c r="I324" s="25" t="s">
        <v>2003</v>
      </c>
      <c r="J324" s="26" t="s">
        <v>1998</v>
      </c>
      <c r="K324" s="25" t="s">
        <v>1833</v>
      </c>
      <c r="L324" s="25" t="s">
        <v>635</v>
      </c>
      <c r="M324" s="27" t="s">
        <v>140</v>
      </c>
      <c r="N324" s="27">
        <v>20102020501</v>
      </c>
      <c r="O324" s="27" t="s">
        <v>107</v>
      </c>
      <c r="P324" s="25" t="s">
        <v>142</v>
      </c>
      <c r="Q324" s="28">
        <v>1485.1188</v>
      </c>
      <c r="R324" s="28">
        <f t="shared" si="25"/>
        <v>1752.440184</v>
      </c>
      <c r="S324" s="28">
        <v>1485.1188</v>
      </c>
      <c r="T324" s="34">
        <v>0.18</v>
      </c>
      <c r="U324" s="28">
        <v>1485.1188</v>
      </c>
      <c r="V324" s="28">
        <f t="shared" si="26"/>
        <v>1752.440184</v>
      </c>
      <c r="W324" s="27" t="s">
        <v>1127</v>
      </c>
      <c r="X324" s="27" t="s">
        <v>133</v>
      </c>
      <c r="Y324" s="27" t="s">
        <v>133</v>
      </c>
      <c r="Z324" s="27" t="s">
        <v>290</v>
      </c>
      <c r="AA324" s="29" t="s">
        <v>1127</v>
      </c>
      <c r="AB324" s="29" t="s">
        <v>1127</v>
      </c>
      <c r="AC324" s="30" t="s">
        <v>1127</v>
      </c>
      <c r="AD324" s="30" t="s">
        <v>1127</v>
      </c>
      <c r="AE324" s="26" t="s">
        <v>1998</v>
      </c>
      <c r="AF324" s="27" t="s">
        <v>399</v>
      </c>
      <c r="AG324" s="25">
        <v>796</v>
      </c>
      <c r="AH324" s="25" t="s">
        <v>231</v>
      </c>
      <c r="AI324" s="30">
        <v>1</v>
      </c>
      <c r="AJ324" s="30">
        <v>46600000</v>
      </c>
      <c r="AK324" s="25" t="s">
        <v>2001</v>
      </c>
      <c r="AL324" s="29">
        <v>42378</v>
      </c>
      <c r="AM324" s="29">
        <v>42370</v>
      </c>
      <c r="AN324" s="29">
        <v>42735</v>
      </c>
      <c r="AO324" s="30">
        <v>2016</v>
      </c>
      <c r="AP324" s="25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28"/>
      <c r="BB324" s="30"/>
      <c r="BC324" s="25" t="s">
        <v>2015</v>
      </c>
      <c r="BD324" s="25" t="s">
        <v>2002</v>
      </c>
      <c r="BE324" s="25" t="s">
        <v>1141</v>
      </c>
      <c r="BF324" s="25">
        <v>5020300</v>
      </c>
    </row>
    <row r="325" spans="1:58" s="70" customFormat="1" ht="68.25" customHeight="1">
      <c r="A325" s="25">
        <v>8</v>
      </c>
      <c r="B325" s="25" t="s">
        <v>2003</v>
      </c>
      <c r="C325" s="25" t="s">
        <v>2003</v>
      </c>
      <c r="D325" s="25" t="s">
        <v>2011</v>
      </c>
      <c r="E325" s="25" t="s">
        <v>2625</v>
      </c>
      <c r="F325" s="93" t="s">
        <v>1141</v>
      </c>
      <c r="G325" s="91" t="s">
        <v>2726</v>
      </c>
      <c r="H325" s="25" t="s">
        <v>1127</v>
      </c>
      <c r="I325" s="25" t="s">
        <v>2003</v>
      </c>
      <c r="J325" s="26" t="s">
        <v>1998</v>
      </c>
      <c r="K325" s="25" t="s">
        <v>1833</v>
      </c>
      <c r="L325" s="25" t="s">
        <v>635</v>
      </c>
      <c r="M325" s="27" t="s">
        <v>140</v>
      </c>
      <c r="N325" s="27">
        <v>20102020501</v>
      </c>
      <c r="O325" s="27" t="s">
        <v>107</v>
      </c>
      <c r="P325" s="25" t="s">
        <v>142</v>
      </c>
      <c r="Q325" s="28">
        <v>231.89760000000001</v>
      </c>
      <c r="R325" s="28">
        <f t="shared" si="25"/>
        <v>273.63916800000004</v>
      </c>
      <c r="S325" s="28">
        <v>231.89760000000001</v>
      </c>
      <c r="T325" s="34">
        <v>0.18</v>
      </c>
      <c r="U325" s="28">
        <v>231.89760000000001</v>
      </c>
      <c r="V325" s="28">
        <f t="shared" si="26"/>
        <v>273.63916800000004</v>
      </c>
      <c r="W325" s="27" t="s">
        <v>1127</v>
      </c>
      <c r="X325" s="27" t="s">
        <v>133</v>
      </c>
      <c r="Y325" s="27" t="s">
        <v>133</v>
      </c>
      <c r="Z325" s="27" t="s">
        <v>290</v>
      </c>
      <c r="AA325" s="29" t="s">
        <v>1127</v>
      </c>
      <c r="AB325" s="29" t="s">
        <v>1127</v>
      </c>
      <c r="AC325" s="30" t="s">
        <v>1127</v>
      </c>
      <c r="AD325" s="30" t="s">
        <v>1127</v>
      </c>
      <c r="AE325" s="26" t="s">
        <v>1998</v>
      </c>
      <c r="AF325" s="27" t="s">
        <v>399</v>
      </c>
      <c r="AG325" s="25">
        <v>796</v>
      </c>
      <c r="AH325" s="25" t="s">
        <v>231</v>
      </c>
      <c r="AI325" s="30">
        <v>1</v>
      </c>
      <c r="AJ325" s="30">
        <v>46600000</v>
      </c>
      <c r="AK325" s="25" t="s">
        <v>2001</v>
      </c>
      <c r="AL325" s="29">
        <v>42378</v>
      </c>
      <c r="AM325" s="29">
        <v>42370</v>
      </c>
      <c r="AN325" s="29">
        <v>42735</v>
      </c>
      <c r="AO325" s="30">
        <v>2016</v>
      </c>
      <c r="AP325" s="25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28"/>
      <c r="BB325" s="30"/>
      <c r="BC325" s="25" t="s">
        <v>2015</v>
      </c>
      <c r="BD325" s="25" t="s">
        <v>2002</v>
      </c>
      <c r="BE325" s="25" t="s">
        <v>1141</v>
      </c>
      <c r="BF325" s="25">
        <v>5020300</v>
      </c>
    </row>
    <row r="326" spans="1:58" s="89" customFormat="1" ht="68.25" customHeight="1">
      <c r="A326" s="82">
        <v>8</v>
      </c>
      <c r="B326" s="82" t="s">
        <v>2012</v>
      </c>
      <c r="C326" s="82" t="s">
        <v>133</v>
      </c>
      <c r="D326" s="82" t="s">
        <v>1997</v>
      </c>
      <c r="E326" s="82" t="s">
        <v>2625</v>
      </c>
      <c r="F326" s="92" t="s">
        <v>973</v>
      </c>
      <c r="G326" s="91" t="s">
        <v>2732</v>
      </c>
      <c r="H326" s="82" t="s">
        <v>331</v>
      </c>
      <c r="I326" s="82">
        <v>628921</v>
      </c>
      <c r="J326" s="83" t="s">
        <v>2013</v>
      </c>
      <c r="K326" s="82" t="s">
        <v>1833</v>
      </c>
      <c r="L326" s="82" t="s">
        <v>617</v>
      </c>
      <c r="M326" s="84" t="s">
        <v>140</v>
      </c>
      <c r="N326" s="84">
        <v>20102020501</v>
      </c>
      <c r="O326" s="84" t="s">
        <v>1999</v>
      </c>
      <c r="P326" s="82" t="s">
        <v>142</v>
      </c>
      <c r="Q326" s="85">
        <v>2407.0446399999996</v>
      </c>
      <c r="R326" s="85">
        <f>Q326*1.18</f>
        <v>2840.3126751999994</v>
      </c>
      <c r="S326" s="85" t="s">
        <v>1999</v>
      </c>
      <c r="T326" s="86">
        <v>0.18</v>
      </c>
      <c r="U326" s="85">
        <v>2407.0446399999996</v>
      </c>
      <c r="V326" s="85">
        <f>U326*1.18</f>
        <v>2840.3126751999994</v>
      </c>
      <c r="W326" s="84" t="s">
        <v>289</v>
      </c>
      <c r="X326" s="84" t="s">
        <v>133</v>
      </c>
      <c r="Y326" s="84" t="s">
        <v>133</v>
      </c>
      <c r="Z326" s="84" t="s">
        <v>290</v>
      </c>
      <c r="AA326" s="87">
        <v>42325</v>
      </c>
      <c r="AB326" s="87">
        <v>42367</v>
      </c>
      <c r="AC326" s="88" t="s">
        <v>2000</v>
      </c>
      <c r="AD326" s="88" t="s">
        <v>2000</v>
      </c>
      <c r="AE326" s="83" t="s">
        <v>2013</v>
      </c>
      <c r="AF326" s="84" t="s">
        <v>399</v>
      </c>
      <c r="AG326" s="82">
        <v>796</v>
      </c>
      <c r="AH326" s="82" t="s">
        <v>231</v>
      </c>
      <c r="AI326" s="88">
        <v>1</v>
      </c>
      <c r="AJ326" s="88">
        <v>46600000</v>
      </c>
      <c r="AK326" s="82" t="s">
        <v>2001</v>
      </c>
      <c r="AL326" s="87">
        <v>42378</v>
      </c>
      <c r="AM326" s="87">
        <v>42370</v>
      </c>
      <c r="AN326" s="87">
        <v>42735</v>
      </c>
      <c r="AO326" s="88">
        <v>2016</v>
      </c>
      <c r="AP326" s="82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5"/>
      <c r="BB326" s="88"/>
      <c r="BC326" s="82" t="s">
        <v>2015</v>
      </c>
      <c r="BD326" s="82" t="s">
        <v>2002</v>
      </c>
      <c r="BE326" s="82" t="s">
        <v>973</v>
      </c>
      <c r="BF326" s="82">
        <v>7422090</v>
      </c>
    </row>
    <row r="327" spans="1:58" s="70" customFormat="1" ht="68.25" customHeight="1">
      <c r="A327" s="25">
        <v>8</v>
      </c>
      <c r="B327" s="25" t="s">
        <v>2014</v>
      </c>
      <c r="C327" s="25" t="s">
        <v>2014</v>
      </c>
      <c r="D327" s="25" t="s">
        <v>2004</v>
      </c>
      <c r="E327" s="25" t="s">
        <v>2625</v>
      </c>
      <c r="F327" s="93" t="s">
        <v>973</v>
      </c>
      <c r="G327" s="91" t="s">
        <v>2732</v>
      </c>
      <c r="H327" s="25" t="s">
        <v>1127</v>
      </c>
      <c r="I327" s="25" t="s">
        <v>2014</v>
      </c>
      <c r="J327" s="26" t="s">
        <v>2013</v>
      </c>
      <c r="K327" s="25" t="s">
        <v>1833</v>
      </c>
      <c r="L327" s="25" t="s">
        <v>617</v>
      </c>
      <c r="M327" s="27" t="s">
        <v>140</v>
      </c>
      <c r="N327" s="27">
        <v>20102020501</v>
      </c>
      <c r="O327" s="27" t="s">
        <v>107</v>
      </c>
      <c r="P327" s="25" t="s">
        <v>142</v>
      </c>
      <c r="Q327" s="28">
        <v>367.88751999999999</v>
      </c>
      <c r="R327" s="28">
        <f t="shared" ref="R327:R334" si="27">Q327*118/100</f>
        <v>434.10727359999998</v>
      </c>
      <c r="S327" s="28">
        <v>367.88751999999999</v>
      </c>
      <c r="T327" s="34">
        <v>0.18</v>
      </c>
      <c r="U327" s="28">
        <v>367.88751999999999</v>
      </c>
      <c r="V327" s="28">
        <f t="shared" ref="V327:V334" si="28">U327*118/100</f>
        <v>434.10727359999998</v>
      </c>
      <c r="W327" s="27" t="s">
        <v>1127</v>
      </c>
      <c r="X327" s="27" t="s">
        <v>133</v>
      </c>
      <c r="Y327" s="27" t="s">
        <v>133</v>
      </c>
      <c r="Z327" s="27" t="s">
        <v>290</v>
      </c>
      <c r="AA327" s="29" t="s">
        <v>1127</v>
      </c>
      <c r="AB327" s="29" t="s">
        <v>1127</v>
      </c>
      <c r="AC327" s="30" t="s">
        <v>1127</v>
      </c>
      <c r="AD327" s="30" t="s">
        <v>1127</v>
      </c>
      <c r="AE327" s="26" t="s">
        <v>2013</v>
      </c>
      <c r="AF327" s="27" t="s">
        <v>399</v>
      </c>
      <c r="AG327" s="25">
        <v>796</v>
      </c>
      <c r="AH327" s="25" t="s">
        <v>231</v>
      </c>
      <c r="AI327" s="30">
        <v>1</v>
      </c>
      <c r="AJ327" s="30">
        <v>46600000</v>
      </c>
      <c r="AK327" s="25" t="s">
        <v>2001</v>
      </c>
      <c r="AL327" s="29">
        <v>42378</v>
      </c>
      <c r="AM327" s="29">
        <v>42370</v>
      </c>
      <c r="AN327" s="29">
        <v>42735</v>
      </c>
      <c r="AO327" s="30">
        <v>2016</v>
      </c>
      <c r="AP327" s="25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28"/>
      <c r="BB327" s="30"/>
      <c r="BC327" s="25" t="s">
        <v>2015</v>
      </c>
      <c r="BD327" s="25" t="s">
        <v>2002</v>
      </c>
      <c r="BE327" s="25" t="s">
        <v>973</v>
      </c>
      <c r="BF327" s="25">
        <v>7422090</v>
      </c>
    </row>
    <row r="328" spans="1:58" s="70" customFormat="1" ht="68.25" customHeight="1">
      <c r="A328" s="25">
        <v>8</v>
      </c>
      <c r="B328" s="25" t="s">
        <v>2014</v>
      </c>
      <c r="C328" s="25" t="s">
        <v>2014</v>
      </c>
      <c r="D328" s="25" t="s">
        <v>2005</v>
      </c>
      <c r="E328" s="25" t="s">
        <v>2625</v>
      </c>
      <c r="F328" s="93" t="s">
        <v>973</v>
      </c>
      <c r="G328" s="91" t="s">
        <v>2732</v>
      </c>
      <c r="H328" s="25" t="s">
        <v>1127</v>
      </c>
      <c r="I328" s="25" t="s">
        <v>2014</v>
      </c>
      <c r="J328" s="26" t="s">
        <v>2013</v>
      </c>
      <c r="K328" s="25" t="s">
        <v>1833</v>
      </c>
      <c r="L328" s="25" t="s">
        <v>617</v>
      </c>
      <c r="M328" s="27" t="s">
        <v>140</v>
      </c>
      <c r="N328" s="27">
        <v>20102020501</v>
      </c>
      <c r="O328" s="27" t="s">
        <v>107</v>
      </c>
      <c r="P328" s="25" t="s">
        <v>142</v>
      </c>
      <c r="Q328" s="28">
        <v>505.46496000000002</v>
      </c>
      <c r="R328" s="28">
        <f t="shared" si="27"/>
        <v>596.4486528000001</v>
      </c>
      <c r="S328" s="28">
        <v>505.46496000000002</v>
      </c>
      <c r="T328" s="34">
        <v>0.18</v>
      </c>
      <c r="U328" s="28">
        <v>505.46496000000002</v>
      </c>
      <c r="V328" s="28">
        <f t="shared" si="28"/>
        <v>596.4486528000001</v>
      </c>
      <c r="W328" s="27" t="s">
        <v>1127</v>
      </c>
      <c r="X328" s="27" t="s">
        <v>133</v>
      </c>
      <c r="Y328" s="27" t="s">
        <v>133</v>
      </c>
      <c r="Z328" s="27" t="s">
        <v>290</v>
      </c>
      <c r="AA328" s="29" t="s">
        <v>1127</v>
      </c>
      <c r="AB328" s="29" t="s">
        <v>1127</v>
      </c>
      <c r="AC328" s="30" t="s">
        <v>1127</v>
      </c>
      <c r="AD328" s="30" t="s">
        <v>1127</v>
      </c>
      <c r="AE328" s="26" t="s">
        <v>2013</v>
      </c>
      <c r="AF328" s="27" t="s">
        <v>399</v>
      </c>
      <c r="AG328" s="25">
        <v>796</v>
      </c>
      <c r="AH328" s="25" t="s">
        <v>231</v>
      </c>
      <c r="AI328" s="30">
        <v>1</v>
      </c>
      <c r="AJ328" s="30">
        <v>46600000</v>
      </c>
      <c r="AK328" s="25" t="s">
        <v>2001</v>
      </c>
      <c r="AL328" s="29">
        <v>42378</v>
      </c>
      <c r="AM328" s="29">
        <v>42370</v>
      </c>
      <c r="AN328" s="29">
        <v>42735</v>
      </c>
      <c r="AO328" s="30">
        <v>2016</v>
      </c>
      <c r="AP328" s="25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28"/>
      <c r="BB328" s="30"/>
      <c r="BC328" s="25" t="s">
        <v>2015</v>
      </c>
      <c r="BD328" s="25" t="s">
        <v>2002</v>
      </c>
      <c r="BE328" s="25" t="s">
        <v>973</v>
      </c>
      <c r="BF328" s="25">
        <v>7422090</v>
      </c>
    </row>
    <row r="329" spans="1:58" s="70" customFormat="1" ht="68.25" customHeight="1">
      <c r="A329" s="25">
        <v>8</v>
      </c>
      <c r="B329" s="25" t="s">
        <v>2014</v>
      </c>
      <c r="C329" s="25" t="s">
        <v>2014</v>
      </c>
      <c r="D329" s="25" t="s">
        <v>2006</v>
      </c>
      <c r="E329" s="25" t="s">
        <v>2625</v>
      </c>
      <c r="F329" s="93" t="s">
        <v>973</v>
      </c>
      <c r="G329" s="91" t="s">
        <v>2732</v>
      </c>
      <c r="H329" s="25" t="s">
        <v>1127</v>
      </c>
      <c r="I329" s="25" t="s">
        <v>2014</v>
      </c>
      <c r="J329" s="26" t="s">
        <v>2013</v>
      </c>
      <c r="K329" s="25" t="s">
        <v>1833</v>
      </c>
      <c r="L329" s="25" t="s">
        <v>617</v>
      </c>
      <c r="M329" s="27" t="s">
        <v>140</v>
      </c>
      <c r="N329" s="27">
        <v>20102020501</v>
      </c>
      <c r="O329" s="27" t="s">
        <v>107</v>
      </c>
      <c r="P329" s="25" t="s">
        <v>142</v>
      </c>
      <c r="Q329" s="28">
        <v>387.26688000000001</v>
      </c>
      <c r="R329" s="28">
        <f t="shared" si="27"/>
        <v>456.97491840000004</v>
      </c>
      <c r="S329" s="28">
        <v>387.26688000000001</v>
      </c>
      <c r="T329" s="34">
        <v>0.18</v>
      </c>
      <c r="U329" s="28">
        <v>387.26688000000001</v>
      </c>
      <c r="V329" s="28">
        <f t="shared" si="28"/>
        <v>456.97491840000004</v>
      </c>
      <c r="W329" s="27" t="s">
        <v>1127</v>
      </c>
      <c r="X329" s="27" t="s">
        <v>133</v>
      </c>
      <c r="Y329" s="27" t="s">
        <v>133</v>
      </c>
      <c r="Z329" s="27" t="s">
        <v>290</v>
      </c>
      <c r="AA329" s="29" t="s">
        <v>1127</v>
      </c>
      <c r="AB329" s="29" t="s">
        <v>1127</v>
      </c>
      <c r="AC329" s="30" t="s">
        <v>1127</v>
      </c>
      <c r="AD329" s="30" t="s">
        <v>1127</v>
      </c>
      <c r="AE329" s="26" t="s">
        <v>2013</v>
      </c>
      <c r="AF329" s="27" t="s">
        <v>399</v>
      </c>
      <c r="AG329" s="25">
        <v>796</v>
      </c>
      <c r="AH329" s="25" t="s">
        <v>231</v>
      </c>
      <c r="AI329" s="30">
        <v>1</v>
      </c>
      <c r="AJ329" s="30">
        <v>46600000</v>
      </c>
      <c r="AK329" s="25" t="s">
        <v>2001</v>
      </c>
      <c r="AL329" s="29">
        <v>42378</v>
      </c>
      <c r="AM329" s="29">
        <v>42370</v>
      </c>
      <c r="AN329" s="29">
        <v>42735</v>
      </c>
      <c r="AO329" s="30">
        <v>2016</v>
      </c>
      <c r="AP329" s="25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28"/>
      <c r="BB329" s="30"/>
      <c r="BC329" s="25" t="s">
        <v>2015</v>
      </c>
      <c r="BD329" s="25" t="s">
        <v>2002</v>
      </c>
      <c r="BE329" s="25" t="s">
        <v>973</v>
      </c>
      <c r="BF329" s="25">
        <v>7422090</v>
      </c>
    </row>
    <row r="330" spans="1:58" s="70" customFormat="1" ht="68.25" customHeight="1">
      <c r="A330" s="25">
        <v>8</v>
      </c>
      <c r="B330" s="25" t="s">
        <v>2014</v>
      </c>
      <c r="C330" s="25" t="s">
        <v>2014</v>
      </c>
      <c r="D330" s="25" t="s">
        <v>2007</v>
      </c>
      <c r="E330" s="25" t="s">
        <v>2625</v>
      </c>
      <c r="F330" s="93" t="s">
        <v>973</v>
      </c>
      <c r="G330" s="91" t="s">
        <v>2732</v>
      </c>
      <c r="H330" s="25" t="s">
        <v>1127</v>
      </c>
      <c r="I330" s="25" t="s">
        <v>2014</v>
      </c>
      <c r="J330" s="26" t="s">
        <v>2013</v>
      </c>
      <c r="K330" s="25" t="s">
        <v>1833</v>
      </c>
      <c r="L330" s="25" t="s">
        <v>617</v>
      </c>
      <c r="M330" s="27" t="s">
        <v>140</v>
      </c>
      <c r="N330" s="27">
        <v>20102020501</v>
      </c>
      <c r="O330" s="27" t="s">
        <v>107</v>
      </c>
      <c r="P330" s="25" t="s">
        <v>142</v>
      </c>
      <c r="Q330" s="28">
        <v>396.07567999999998</v>
      </c>
      <c r="R330" s="28">
        <f t="shared" si="27"/>
        <v>467.36930239999992</v>
      </c>
      <c r="S330" s="28">
        <v>396.07567999999998</v>
      </c>
      <c r="T330" s="34">
        <v>0.18</v>
      </c>
      <c r="U330" s="28">
        <v>396.07567999999998</v>
      </c>
      <c r="V330" s="28">
        <f t="shared" si="28"/>
        <v>467.36930239999992</v>
      </c>
      <c r="W330" s="27" t="s">
        <v>1127</v>
      </c>
      <c r="X330" s="27" t="s">
        <v>133</v>
      </c>
      <c r="Y330" s="27" t="s">
        <v>133</v>
      </c>
      <c r="Z330" s="27" t="s">
        <v>290</v>
      </c>
      <c r="AA330" s="29" t="s">
        <v>1127</v>
      </c>
      <c r="AB330" s="29" t="s">
        <v>1127</v>
      </c>
      <c r="AC330" s="30" t="s">
        <v>1127</v>
      </c>
      <c r="AD330" s="30" t="s">
        <v>1127</v>
      </c>
      <c r="AE330" s="26" t="s">
        <v>2013</v>
      </c>
      <c r="AF330" s="27" t="s">
        <v>399</v>
      </c>
      <c r="AG330" s="25">
        <v>796</v>
      </c>
      <c r="AH330" s="25" t="s">
        <v>231</v>
      </c>
      <c r="AI330" s="30">
        <v>1</v>
      </c>
      <c r="AJ330" s="30">
        <v>46600000</v>
      </c>
      <c r="AK330" s="25" t="s">
        <v>2001</v>
      </c>
      <c r="AL330" s="29">
        <v>42378</v>
      </c>
      <c r="AM330" s="29">
        <v>42370</v>
      </c>
      <c r="AN330" s="29">
        <v>42735</v>
      </c>
      <c r="AO330" s="30">
        <v>2016</v>
      </c>
      <c r="AP330" s="25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28"/>
      <c r="BB330" s="30"/>
      <c r="BC330" s="25" t="s">
        <v>2015</v>
      </c>
      <c r="BD330" s="25" t="s">
        <v>2002</v>
      </c>
      <c r="BE330" s="25" t="s">
        <v>973</v>
      </c>
      <c r="BF330" s="25">
        <v>7422090</v>
      </c>
    </row>
    <row r="331" spans="1:58" s="70" customFormat="1" ht="68.25" customHeight="1">
      <c r="A331" s="25">
        <v>8</v>
      </c>
      <c r="B331" s="25" t="s">
        <v>2014</v>
      </c>
      <c r="C331" s="25" t="s">
        <v>2014</v>
      </c>
      <c r="D331" s="25" t="s">
        <v>2008</v>
      </c>
      <c r="E331" s="25" t="s">
        <v>2625</v>
      </c>
      <c r="F331" s="93" t="s">
        <v>973</v>
      </c>
      <c r="G331" s="91" t="s">
        <v>2732</v>
      </c>
      <c r="H331" s="25" t="s">
        <v>1127</v>
      </c>
      <c r="I331" s="25" t="s">
        <v>2014</v>
      </c>
      <c r="J331" s="26" t="s">
        <v>2013</v>
      </c>
      <c r="K331" s="25" t="s">
        <v>1833</v>
      </c>
      <c r="L331" s="25" t="s">
        <v>617</v>
      </c>
      <c r="M331" s="27" t="s">
        <v>140</v>
      </c>
      <c r="N331" s="27">
        <v>20102020501</v>
      </c>
      <c r="O331" s="27" t="s">
        <v>107</v>
      </c>
      <c r="P331" s="25" t="s">
        <v>142</v>
      </c>
      <c r="Q331" s="28">
        <v>435.31488000000002</v>
      </c>
      <c r="R331" s="28">
        <f t="shared" si="27"/>
        <v>513.67155839999998</v>
      </c>
      <c r="S331" s="28">
        <v>435.31488000000002</v>
      </c>
      <c r="T331" s="34">
        <v>0.18</v>
      </c>
      <c r="U331" s="28">
        <v>435.31488000000002</v>
      </c>
      <c r="V331" s="28">
        <f t="shared" si="28"/>
        <v>513.67155839999998</v>
      </c>
      <c r="W331" s="27" t="s">
        <v>1127</v>
      </c>
      <c r="X331" s="27" t="s">
        <v>133</v>
      </c>
      <c r="Y331" s="27" t="s">
        <v>133</v>
      </c>
      <c r="Z331" s="27" t="s">
        <v>290</v>
      </c>
      <c r="AA331" s="29" t="s">
        <v>1127</v>
      </c>
      <c r="AB331" s="29" t="s">
        <v>1127</v>
      </c>
      <c r="AC331" s="30" t="s">
        <v>1127</v>
      </c>
      <c r="AD331" s="30" t="s">
        <v>1127</v>
      </c>
      <c r="AE331" s="26" t="s">
        <v>2013</v>
      </c>
      <c r="AF331" s="27" t="s">
        <v>399</v>
      </c>
      <c r="AG331" s="25">
        <v>796</v>
      </c>
      <c r="AH331" s="25" t="s">
        <v>231</v>
      </c>
      <c r="AI331" s="30">
        <v>1</v>
      </c>
      <c r="AJ331" s="30">
        <v>46600000</v>
      </c>
      <c r="AK331" s="25" t="s">
        <v>2001</v>
      </c>
      <c r="AL331" s="29">
        <v>42378</v>
      </c>
      <c r="AM331" s="29">
        <v>42370</v>
      </c>
      <c r="AN331" s="29">
        <v>42735</v>
      </c>
      <c r="AO331" s="30">
        <v>2016</v>
      </c>
      <c r="AP331" s="25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28"/>
      <c r="BB331" s="30"/>
      <c r="BC331" s="25" t="s">
        <v>2015</v>
      </c>
      <c r="BD331" s="25" t="s">
        <v>2002</v>
      </c>
      <c r="BE331" s="25" t="s">
        <v>973</v>
      </c>
      <c r="BF331" s="25">
        <v>7422090</v>
      </c>
    </row>
    <row r="332" spans="1:58" s="70" customFormat="1" ht="68.25" customHeight="1">
      <c r="A332" s="25">
        <v>8</v>
      </c>
      <c r="B332" s="25" t="s">
        <v>2014</v>
      </c>
      <c r="C332" s="25" t="s">
        <v>2014</v>
      </c>
      <c r="D332" s="25" t="s">
        <v>2009</v>
      </c>
      <c r="E332" s="25" t="s">
        <v>2625</v>
      </c>
      <c r="F332" s="93" t="s">
        <v>973</v>
      </c>
      <c r="G332" s="91" t="s">
        <v>2732</v>
      </c>
      <c r="H332" s="25" t="s">
        <v>1127</v>
      </c>
      <c r="I332" s="25" t="s">
        <v>2014</v>
      </c>
      <c r="J332" s="26" t="s">
        <v>2013</v>
      </c>
      <c r="K332" s="25" t="s">
        <v>1833</v>
      </c>
      <c r="L332" s="25" t="s">
        <v>617</v>
      </c>
      <c r="M332" s="27" t="s">
        <v>140</v>
      </c>
      <c r="N332" s="27">
        <v>20102020501</v>
      </c>
      <c r="O332" s="27" t="s">
        <v>107</v>
      </c>
      <c r="P332" s="25" t="s">
        <v>142</v>
      </c>
      <c r="Q332" s="28">
        <v>79.439359999999994</v>
      </c>
      <c r="R332" s="28">
        <f t="shared" si="27"/>
        <v>93.738444799999996</v>
      </c>
      <c r="S332" s="28">
        <v>79.439359999999994</v>
      </c>
      <c r="T332" s="34">
        <v>0.18</v>
      </c>
      <c r="U332" s="28">
        <v>79.439359999999994</v>
      </c>
      <c r="V332" s="28">
        <f t="shared" si="28"/>
        <v>93.738444799999996</v>
      </c>
      <c r="W332" s="27" t="s">
        <v>1127</v>
      </c>
      <c r="X332" s="27" t="s">
        <v>133</v>
      </c>
      <c r="Y332" s="27" t="s">
        <v>133</v>
      </c>
      <c r="Z332" s="27" t="s">
        <v>290</v>
      </c>
      <c r="AA332" s="29" t="s">
        <v>1127</v>
      </c>
      <c r="AB332" s="29" t="s">
        <v>1127</v>
      </c>
      <c r="AC332" s="30" t="s">
        <v>1127</v>
      </c>
      <c r="AD332" s="30" t="s">
        <v>1127</v>
      </c>
      <c r="AE332" s="26" t="s">
        <v>2013</v>
      </c>
      <c r="AF332" s="27" t="s">
        <v>399</v>
      </c>
      <c r="AG332" s="25">
        <v>796</v>
      </c>
      <c r="AH332" s="25" t="s">
        <v>231</v>
      </c>
      <c r="AI332" s="30">
        <v>1</v>
      </c>
      <c r="AJ332" s="30">
        <v>46600000</v>
      </c>
      <c r="AK332" s="25" t="s">
        <v>2001</v>
      </c>
      <c r="AL332" s="29">
        <v>42378</v>
      </c>
      <c r="AM332" s="29">
        <v>42370</v>
      </c>
      <c r="AN332" s="29">
        <v>42735</v>
      </c>
      <c r="AO332" s="30">
        <v>2016</v>
      </c>
      <c r="AP332" s="25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28"/>
      <c r="BB332" s="30"/>
      <c r="BC332" s="25" t="s">
        <v>2015</v>
      </c>
      <c r="BD332" s="25" t="s">
        <v>2002</v>
      </c>
      <c r="BE332" s="25" t="s">
        <v>973</v>
      </c>
      <c r="BF332" s="25">
        <v>7422090</v>
      </c>
    </row>
    <row r="333" spans="1:58" s="70" customFormat="1" ht="68.25" customHeight="1">
      <c r="A333" s="25">
        <v>8</v>
      </c>
      <c r="B333" s="25" t="s">
        <v>2014</v>
      </c>
      <c r="C333" s="25" t="s">
        <v>2014</v>
      </c>
      <c r="D333" s="25" t="s">
        <v>2010</v>
      </c>
      <c r="E333" s="25" t="s">
        <v>2625</v>
      </c>
      <c r="F333" s="93" t="s">
        <v>973</v>
      </c>
      <c r="G333" s="91" t="s">
        <v>2732</v>
      </c>
      <c r="H333" s="25" t="s">
        <v>1127</v>
      </c>
      <c r="I333" s="25" t="s">
        <v>2014</v>
      </c>
      <c r="J333" s="26" t="s">
        <v>2013</v>
      </c>
      <c r="K333" s="25" t="s">
        <v>1833</v>
      </c>
      <c r="L333" s="25" t="s">
        <v>617</v>
      </c>
      <c r="M333" s="27" t="s">
        <v>140</v>
      </c>
      <c r="N333" s="27">
        <v>20102020501</v>
      </c>
      <c r="O333" s="27" t="s">
        <v>107</v>
      </c>
      <c r="P333" s="25" t="s">
        <v>142</v>
      </c>
      <c r="Q333" s="28">
        <v>199.87968000000001</v>
      </c>
      <c r="R333" s="28">
        <f t="shared" si="27"/>
        <v>235.85802240000001</v>
      </c>
      <c r="S333" s="28">
        <v>199.87968000000001</v>
      </c>
      <c r="T333" s="34">
        <v>0.18</v>
      </c>
      <c r="U333" s="28">
        <v>199.87968000000001</v>
      </c>
      <c r="V333" s="28">
        <f t="shared" si="28"/>
        <v>235.85802240000001</v>
      </c>
      <c r="W333" s="27" t="s">
        <v>1127</v>
      </c>
      <c r="X333" s="27" t="s">
        <v>133</v>
      </c>
      <c r="Y333" s="27" t="s">
        <v>133</v>
      </c>
      <c r="Z333" s="27" t="s">
        <v>290</v>
      </c>
      <c r="AA333" s="29" t="s">
        <v>1127</v>
      </c>
      <c r="AB333" s="29" t="s">
        <v>1127</v>
      </c>
      <c r="AC333" s="30" t="s">
        <v>1127</v>
      </c>
      <c r="AD333" s="30" t="s">
        <v>1127</v>
      </c>
      <c r="AE333" s="26" t="s">
        <v>2013</v>
      </c>
      <c r="AF333" s="27" t="s">
        <v>399</v>
      </c>
      <c r="AG333" s="25">
        <v>796</v>
      </c>
      <c r="AH333" s="25" t="s">
        <v>231</v>
      </c>
      <c r="AI333" s="30">
        <v>1</v>
      </c>
      <c r="AJ333" s="30">
        <v>46600000</v>
      </c>
      <c r="AK333" s="25" t="s">
        <v>2001</v>
      </c>
      <c r="AL333" s="29">
        <v>42378</v>
      </c>
      <c r="AM333" s="29">
        <v>42370</v>
      </c>
      <c r="AN333" s="29">
        <v>42735</v>
      </c>
      <c r="AO333" s="30">
        <v>2016</v>
      </c>
      <c r="AP333" s="25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28"/>
      <c r="BB333" s="30"/>
      <c r="BC333" s="25" t="s">
        <v>2015</v>
      </c>
      <c r="BD333" s="25" t="s">
        <v>2002</v>
      </c>
      <c r="BE333" s="25" t="s">
        <v>973</v>
      </c>
      <c r="BF333" s="25">
        <v>7422090</v>
      </c>
    </row>
    <row r="334" spans="1:58" s="70" customFormat="1" ht="68.25" customHeight="1">
      <c r="A334" s="25">
        <v>8</v>
      </c>
      <c r="B334" s="25" t="s">
        <v>2014</v>
      </c>
      <c r="C334" s="25" t="s">
        <v>2014</v>
      </c>
      <c r="D334" s="25" t="s">
        <v>2011</v>
      </c>
      <c r="E334" s="25" t="s">
        <v>2625</v>
      </c>
      <c r="F334" s="93" t="s">
        <v>973</v>
      </c>
      <c r="G334" s="91" t="s">
        <v>2732</v>
      </c>
      <c r="H334" s="25" t="s">
        <v>1127</v>
      </c>
      <c r="I334" s="25" t="s">
        <v>2014</v>
      </c>
      <c r="J334" s="26" t="s">
        <v>2013</v>
      </c>
      <c r="K334" s="25" t="s">
        <v>1833</v>
      </c>
      <c r="L334" s="25" t="s">
        <v>617</v>
      </c>
      <c r="M334" s="27" t="s">
        <v>140</v>
      </c>
      <c r="N334" s="27">
        <v>20102020501</v>
      </c>
      <c r="O334" s="27" t="s">
        <v>107</v>
      </c>
      <c r="P334" s="25" t="s">
        <v>142</v>
      </c>
      <c r="Q334" s="28">
        <v>35.715679999999999</v>
      </c>
      <c r="R334" s="28">
        <f t="shared" si="27"/>
        <v>42.1445024</v>
      </c>
      <c r="S334" s="28">
        <v>35.715679999999999</v>
      </c>
      <c r="T334" s="34">
        <v>0.18</v>
      </c>
      <c r="U334" s="28">
        <v>35.715679999999999</v>
      </c>
      <c r="V334" s="28">
        <f t="shared" si="28"/>
        <v>42.1445024</v>
      </c>
      <c r="W334" s="27" t="s">
        <v>1127</v>
      </c>
      <c r="X334" s="27" t="s">
        <v>133</v>
      </c>
      <c r="Y334" s="27" t="s">
        <v>133</v>
      </c>
      <c r="Z334" s="27" t="s">
        <v>290</v>
      </c>
      <c r="AA334" s="29" t="s">
        <v>1127</v>
      </c>
      <c r="AB334" s="29" t="s">
        <v>1127</v>
      </c>
      <c r="AC334" s="30" t="s">
        <v>1127</v>
      </c>
      <c r="AD334" s="30" t="s">
        <v>1127</v>
      </c>
      <c r="AE334" s="26" t="s">
        <v>2013</v>
      </c>
      <c r="AF334" s="27" t="s">
        <v>399</v>
      </c>
      <c r="AG334" s="25">
        <v>796</v>
      </c>
      <c r="AH334" s="25" t="s">
        <v>231</v>
      </c>
      <c r="AI334" s="30">
        <v>1</v>
      </c>
      <c r="AJ334" s="30">
        <v>46600000</v>
      </c>
      <c r="AK334" s="25" t="s">
        <v>2001</v>
      </c>
      <c r="AL334" s="29">
        <v>42378</v>
      </c>
      <c r="AM334" s="29">
        <v>42370</v>
      </c>
      <c r="AN334" s="29">
        <v>42735</v>
      </c>
      <c r="AO334" s="30">
        <v>2016</v>
      </c>
      <c r="AP334" s="25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28"/>
      <c r="BB334" s="30"/>
      <c r="BC334" s="25" t="s">
        <v>2015</v>
      </c>
      <c r="BD334" s="25" t="s">
        <v>2002</v>
      </c>
      <c r="BE334" s="25" t="s">
        <v>973</v>
      </c>
      <c r="BF334" s="25">
        <v>7422090</v>
      </c>
    </row>
    <row r="335" spans="1:58" s="78" customFormat="1" ht="68.25" customHeight="1">
      <c r="A335" s="71">
        <v>8</v>
      </c>
      <c r="B335" s="71" t="s">
        <v>2016</v>
      </c>
      <c r="C335" s="71" t="s">
        <v>133</v>
      </c>
      <c r="D335" s="71" t="s">
        <v>2017</v>
      </c>
      <c r="E335" s="71" t="s">
        <v>1373</v>
      </c>
      <c r="F335" s="90" t="s">
        <v>1299</v>
      </c>
      <c r="G335" s="91" t="s">
        <v>2805</v>
      </c>
      <c r="H335" s="71" t="s">
        <v>136</v>
      </c>
      <c r="I335" s="71">
        <v>628858</v>
      </c>
      <c r="J335" s="72" t="s">
        <v>2018</v>
      </c>
      <c r="K335" s="71" t="s">
        <v>288</v>
      </c>
      <c r="L335" s="71" t="s">
        <v>624</v>
      </c>
      <c r="M335" s="73" t="s">
        <v>1175</v>
      </c>
      <c r="N335" s="73">
        <v>201050605</v>
      </c>
      <c r="O335" s="73" t="s">
        <v>115</v>
      </c>
      <c r="P335" s="71" t="s">
        <v>2020</v>
      </c>
      <c r="Q335" s="74">
        <v>1957.6271200000001</v>
      </c>
      <c r="R335" s="74">
        <f t="shared" ref="R335:R395" si="29">Q335*1.18</f>
        <v>2310.0000015999999</v>
      </c>
      <c r="S335" s="74">
        <v>1957.6271200000001</v>
      </c>
      <c r="T335" s="75">
        <v>0.18</v>
      </c>
      <c r="U335" s="74">
        <v>1957.6271200000001</v>
      </c>
      <c r="V335" s="74">
        <f t="shared" ref="V335:V395" si="30">U335*1.18</f>
        <v>2310.0000015999999</v>
      </c>
      <c r="W335" s="73" t="s">
        <v>289</v>
      </c>
      <c r="X335" s="73" t="s">
        <v>133</v>
      </c>
      <c r="Y335" s="73" t="s">
        <v>133</v>
      </c>
      <c r="Z335" s="73" t="s">
        <v>290</v>
      </c>
      <c r="AA335" s="76">
        <v>42309</v>
      </c>
      <c r="AB335" s="76">
        <v>42353</v>
      </c>
      <c r="AC335" s="77"/>
      <c r="AD335" s="77"/>
      <c r="AE335" s="72" t="s">
        <v>2018</v>
      </c>
      <c r="AF335" s="73" t="s">
        <v>2021</v>
      </c>
      <c r="AG335" s="71">
        <v>796</v>
      </c>
      <c r="AH335" s="71" t="s">
        <v>231</v>
      </c>
      <c r="AI335" s="77">
        <v>1</v>
      </c>
      <c r="AJ335" s="77">
        <v>45</v>
      </c>
      <c r="AK335" s="71" t="s">
        <v>1182</v>
      </c>
      <c r="AL335" s="76">
        <v>42384</v>
      </c>
      <c r="AM335" s="76">
        <v>42384</v>
      </c>
      <c r="AN335" s="76">
        <v>42496</v>
      </c>
      <c r="AO335" s="77">
        <v>2016</v>
      </c>
      <c r="AP335" s="71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4"/>
      <c r="BB335" s="77"/>
      <c r="BC335" s="71"/>
      <c r="BD335" s="71" t="s">
        <v>2022</v>
      </c>
      <c r="BE335" s="71" t="s">
        <v>1299</v>
      </c>
      <c r="BF335" s="71">
        <v>2221100</v>
      </c>
    </row>
    <row r="336" spans="1:58" s="78" customFormat="1" ht="68.25" customHeight="1">
      <c r="A336" s="71">
        <v>6</v>
      </c>
      <c r="B336" s="71" t="s">
        <v>2023</v>
      </c>
      <c r="C336" s="71" t="s">
        <v>133</v>
      </c>
      <c r="D336" s="71" t="s">
        <v>2017</v>
      </c>
      <c r="E336" s="71" t="s">
        <v>1373</v>
      </c>
      <c r="F336" s="90" t="s">
        <v>2024</v>
      </c>
      <c r="G336" s="91" t="s">
        <v>2764</v>
      </c>
      <c r="H336" s="71" t="s">
        <v>136</v>
      </c>
      <c r="I336" s="71">
        <v>628900</v>
      </c>
      <c r="J336" s="72" t="s">
        <v>2025</v>
      </c>
      <c r="K336" s="71" t="s">
        <v>296</v>
      </c>
      <c r="L336" s="71" t="s">
        <v>861</v>
      </c>
      <c r="M336" s="73" t="s">
        <v>1175</v>
      </c>
      <c r="N336" s="73">
        <v>201050605</v>
      </c>
      <c r="O336" s="73" t="s">
        <v>115</v>
      </c>
      <c r="P336" s="71" t="s">
        <v>2026</v>
      </c>
      <c r="Q336" s="74">
        <v>618.36</v>
      </c>
      <c r="R336" s="74">
        <f t="shared" si="29"/>
        <v>729.66480000000001</v>
      </c>
      <c r="S336" s="74">
        <f>Q336/12*2</f>
        <v>103.06</v>
      </c>
      <c r="T336" s="75">
        <v>0.18</v>
      </c>
      <c r="U336" s="74">
        <v>618.36</v>
      </c>
      <c r="V336" s="74">
        <f t="shared" si="30"/>
        <v>729.66480000000001</v>
      </c>
      <c r="W336" s="73" t="s">
        <v>154</v>
      </c>
      <c r="X336" s="73" t="s">
        <v>133</v>
      </c>
      <c r="Y336" s="73" t="s">
        <v>133</v>
      </c>
      <c r="Z336" s="73" t="s">
        <v>433</v>
      </c>
      <c r="AA336" s="76">
        <v>42522</v>
      </c>
      <c r="AB336" s="76">
        <v>42536</v>
      </c>
      <c r="AC336" s="77" t="s">
        <v>2027</v>
      </c>
      <c r="AD336" s="77" t="s">
        <v>2028</v>
      </c>
      <c r="AE336" s="72" t="s">
        <v>2025</v>
      </c>
      <c r="AF336" s="73" t="s">
        <v>2029</v>
      </c>
      <c r="AG336" s="71">
        <v>796</v>
      </c>
      <c r="AH336" s="71" t="s">
        <v>231</v>
      </c>
      <c r="AI336" s="77">
        <v>1</v>
      </c>
      <c r="AJ336" s="77">
        <v>45380000</v>
      </c>
      <c r="AK336" s="71" t="s">
        <v>1182</v>
      </c>
      <c r="AL336" s="76">
        <v>42583</v>
      </c>
      <c r="AM336" s="76">
        <v>42583</v>
      </c>
      <c r="AN336" s="76">
        <v>42947</v>
      </c>
      <c r="AO336" s="77" t="s">
        <v>292</v>
      </c>
      <c r="AP336" s="71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4"/>
      <c r="BB336" s="77"/>
      <c r="BC336" s="71"/>
      <c r="BD336" s="71" t="s">
        <v>2022</v>
      </c>
      <c r="BE336" s="71" t="s">
        <v>2024</v>
      </c>
      <c r="BF336" s="71">
        <v>9229000</v>
      </c>
    </row>
    <row r="337" spans="1:58" s="78" customFormat="1" ht="68.25" customHeight="1">
      <c r="A337" s="71">
        <v>3</v>
      </c>
      <c r="B337" s="71" t="s">
        <v>2037</v>
      </c>
      <c r="C337" s="71" t="s">
        <v>133</v>
      </c>
      <c r="D337" s="71" t="s">
        <v>2038</v>
      </c>
      <c r="E337" s="71" t="s">
        <v>2625</v>
      </c>
      <c r="F337" s="90" t="s">
        <v>2193</v>
      </c>
      <c r="G337" s="91" t="s">
        <v>2767</v>
      </c>
      <c r="H337" s="71" t="s">
        <v>149</v>
      </c>
      <c r="I337" s="71">
        <v>641569</v>
      </c>
      <c r="J337" s="72" t="s">
        <v>2039</v>
      </c>
      <c r="K337" s="71" t="s">
        <v>2040</v>
      </c>
      <c r="L337" s="71" t="s">
        <v>651</v>
      </c>
      <c r="M337" s="73" t="s">
        <v>140</v>
      </c>
      <c r="N337" s="73" t="s">
        <v>652</v>
      </c>
      <c r="O337" s="73" t="s">
        <v>114</v>
      </c>
      <c r="P337" s="71" t="s">
        <v>672</v>
      </c>
      <c r="Q337" s="74">
        <v>22000</v>
      </c>
      <c r="R337" s="74">
        <f t="shared" si="29"/>
        <v>25960</v>
      </c>
      <c r="S337" s="74">
        <v>8097.54</v>
      </c>
      <c r="T337" s="75">
        <v>0.18</v>
      </c>
      <c r="U337" s="74">
        <v>22000</v>
      </c>
      <c r="V337" s="74">
        <f t="shared" si="30"/>
        <v>25960</v>
      </c>
      <c r="W337" s="73" t="s">
        <v>143</v>
      </c>
      <c r="X337" s="73" t="s">
        <v>133</v>
      </c>
      <c r="Y337" s="73" t="s">
        <v>133</v>
      </c>
      <c r="Z337" s="73" t="s">
        <v>290</v>
      </c>
      <c r="AA337" s="76">
        <v>42323</v>
      </c>
      <c r="AB337" s="76">
        <v>42353</v>
      </c>
      <c r="AC337" s="77"/>
      <c r="AD337" s="77"/>
      <c r="AE337" s="72" t="s">
        <v>2039</v>
      </c>
      <c r="AF337" s="73" t="s">
        <v>399</v>
      </c>
      <c r="AG337" s="71">
        <v>796</v>
      </c>
      <c r="AH337" s="71" t="s">
        <v>231</v>
      </c>
      <c r="AI337" s="77">
        <v>1</v>
      </c>
      <c r="AJ337" s="77">
        <v>45</v>
      </c>
      <c r="AK337" s="71" t="s">
        <v>148</v>
      </c>
      <c r="AL337" s="76">
        <v>42384</v>
      </c>
      <c r="AM337" s="76">
        <v>42384</v>
      </c>
      <c r="AN337" s="76">
        <v>43100</v>
      </c>
      <c r="AO337" s="77" t="s">
        <v>292</v>
      </c>
      <c r="AP337" s="71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4"/>
      <c r="BB337" s="77"/>
      <c r="BC337" s="71"/>
      <c r="BD337" s="71" t="s">
        <v>1632</v>
      </c>
      <c r="BE337" s="71" t="s">
        <v>2193</v>
      </c>
      <c r="BF337" s="71">
        <v>9430000</v>
      </c>
    </row>
    <row r="338" spans="1:58" s="78" customFormat="1" ht="68.25" customHeight="1">
      <c r="A338" s="71">
        <v>3</v>
      </c>
      <c r="B338" s="71" t="s">
        <v>2041</v>
      </c>
      <c r="C338" s="71" t="s">
        <v>133</v>
      </c>
      <c r="D338" s="71" t="s">
        <v>2038</v>
      </c>
      <c r="E338" s="71" t="s">
        <v>2625</v>
      </c>
      <c r="F338" s="90" t="s">
        <v>2193</v>
      </c>
      <c r="G338" s="91" t="s">
        <v>2767</v>
      </c>
      <c r="H338" s="71" t="s">
        <v>149</v>
      </c>
      <c r="I338" s="71">
        <v>641570</v>
      </c>
      <c r="J338" s="72" t="s">
        <v>2042</v>
      </c>
      <c r="K338" s="71" t="s">
        <v>2043</v>
      </c>
      <c r="L338" s="71" t="s">
        <v>651</v>
      </c>
      <c r="M338" s="73" t="s">
        <v>140</v>
      </c>
      <c r="N338" s="73" t="s">
        <v>652</v>
      </c>
      <c r="O338" s="73" t="s">
        <v>114</v>
      </c>
      <c r="P338" s="71" t="s">
        <v>672</v>
      </c>
      <c r="Q338" s="74">
        <v>14288.22</v>
      </c>
      <c r="R338" s="74">
        <f t="shared" si="29"/>
        <v>16860.099599999998</v>
      </c>
      <c r="S338" s="74">
        <v>10189.870000000001</v>
      </c>
      <c r="T338" s="75">
        <v>0.18</v>
      </c>
      <c r="U338" s="74">
        <v>14288.22</v>
      </c>
      <c r="V338" s="74">
        <f t="shared" si="30"/>
        <v>16860.099599999998</v>
      </c>
      <c r="W338" s="73" t="s">
        <v>143</v>
      </c>
      <c r="X338" s="73" t="s">
        <v>133</v>
      </c>
      <c r="Y338" s="73" t="s">
        <v>133</v>
      </c>
      <c r="Z338" s="73" t="s">
        <v>290</v>
      </c>
      <c r="AA338" s="76">
        <v>42323</v>
      </c>
      <c r="AB338" s="76">
        <v>42353</v>
      </c>
      <c r="AC338" s="77"/>
      <c r="AD338" s="77"/>
      <c r="AE338" s="72" t="s">
        <v>2042</v>
      </c>
      <c r="AF338" s="73" t="s">
        <v>399</v>
      </c>
      <c r="AG338" s="71">
        <v>796</v>
      </c>
      <c r="AH338" s="71" t="s">
        <v>231</v>
      </c>
      <c r="AI338" s="77">
        <v>1</v>
      </c>
      <c r="AJ338" s="77">
        <v>45</v>
      </c>
      <c r="AK338" s="71" t="s">
        <v>148</v>
      </c>
      <c r="AL338" s="76">
        <v>42384</v>
      </c>
      <c r="AM338" s="76">
        <v>42384</v>
      </c>
      <c r="AN338" s="76">
        <v>43100</v>
      </c>
      <c r="AO338" s="77" t="s">
        <v>292</v>
      </c>
      <c r="AP338" s="71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4"/>
      <c r="BB338" s="77"/>
      <c r="BC338" s="71"/>
      <c r="BD338" s="71" t="s">
        <v>1632</v>
      </c>
      <c r="BE338" s="71" t="s">
        <v>2193</v>
      </c>
      <c r="BF338" s="71">
        <v>9430000</v>
      </c>
    </row>
    <row r="339" spans="1:58" s="78" customFormat="1" ht="68.25" customHeight="1">
      <c r="A339" s="71">
        <v>3</v>
      </c>
      <c r="B339" s="71" t="s">
        <v>2044</v>
      </c>
      <c r="C339" s="71" t="s">
        <v>133</v>
      </c>
      <c r="D339" s="71" t="s">
        <v>2038</v>
      </c>
      <c r="E339" s="71" t="s">
        <v>2625</v>
      </c>
      <c r="F339" s="90" t="s">
        <v>2193</v>
      </c>
      <c r="G339" s="91" t="s">
        <v>2767</v>
      </c>
      <c r="H339" s="71" t="s">
        <v>149</v>
      </c>
      <c r="I339" s="71">
        <v>641571</v>
      </c>
      <c r="J339" s="72" t="s">
        <v>2045</v>
      </c>
      <c r="K339" s="71" t="s">
        <v>2046</v>
      </c>
      <c r="L339" s="71" t="s">
        <v>651</v>
      </c>
      <c r="M339" s="73" t="s">
        <v>140</v>
      </c>
      <c r="N339" s="73" t="s">
        <v>652</v>
      </c>
      <c r="O339" s="73" t="s">
        <v>114</v>
      </c>
      <c r="P339" s="71" t="s">
        <v>672</v>
      </c>
      <c r="Q339" s="74">
        <v>4000</v>
      </c>
      <c r="R339" s="74">
        <f t="shared" si="29"/>
        <v>4720</v>
      </c>
      <c r="S339" s="74">
        <v>4000</v>
      </c>
      <c r="T339" s="75">
        <v>0.18</v>
      </c>
      <c r="U339" s="74">
        <v>4000</v>
      </c>
      <c r="V339" s="74">
        <f t="shared" si="30"/>
        <v>4720</v>
      </c>
      <c r="W339" s="73" t="s">
        <v>289</v>
      </c>
      <c r="X339" s="73" t="s">
        <v>133</v>
      </c>
      <c r="Y339" s="73" t="s">
        <v>133</v>
      </c>
      <c r="Z339" s="73" t="s">
        <v>290</v>
      </c>
      <c r="AA339" s="76">
        <v>42319</v>
      </c>
      <c r="AB339" s="76">
        <v>42364</v>
      </c>
      <c r="AC339" s="77"/>
      <c r="AD339" s="77"/>
      <c r="AE339" s="72" t="s">
        <v>2045</v>
      </c>
      <c r="AF339" s="73" t="s">
        <v>399</v>
      </c>
      <c r="AG339" s="71">
        <v>796</v>
      </c>
      <c r="AH339" s="71" t="s">
        <v>231</v>
      </c>
      <c r="AI339" s="77">
        <v>1</v>
      </c>
      <c r="AJ339" s="77">
        <v>45</v>
      </c>
      <c r="AK339" s="71" t="s">
        <v>148</v>
      </c>
      <c r="AL339" s="76">
        <v>42384</v>
      </c>
      <c r="AM339" s="76">
        <v>42384</v>
      </c>
      <c r="AN339" s="76">
        <v>42735</v>
      </c>
      <c r="AO339" s="77">
        <v>2016</v>
      </c>
      <c r="AP339" s="71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4"/>
      <c r="BB339" s="77"/>
      <c r="BC339" s="71"/>
      <c r="BD339" s="71" t="s">
        <v>1632</v>
      </c>
      <c r="BE339" s="71" t="s">
        <v>2193</v>
      </c>
      <c r="BF339" s="71">
        <v>9430000</v>
      </c>
    </row>
    <row r="340" spans="1:58" s="78" customFormat="1" ht="68.25" customHeight="1">
      <c r="A340" s="71">
        <v>3</v>
      </c>
      <c r="B340" s="71" t="s">
        <v>2047</v>
      </c>
      <c r="C340" s="71" t="s">
        <v>133</v>
      </c>
      <c r="D340" s="71" t="s">
        <v>2038</v>
      </c>
      <c r="E340" s="71" t="s">
        <v>2625</v>
      </c>
      <c r="F340" s="90" t="s">
        <v>2193</v>
      </c>
      <c r="G340" s="91" t="s">
        <v>2767</v>
      </c>
      <c r="H340" s="71" t="s">
        <v>149</v>
      </c>
      <c r="I340" s="71">
        <v>641573</v>
      </c>
      <c r="J340" s="72" t="s">
        <v>2048</v>
      </c>
      <c r="K340" s="71" t="s">
        <v>650</v>
      </c>
      <c r="L340" s="71" t="s">
        <v>651</v>
      </c>
      <c r="M340" s="73" t="s">
        <v>140</v>
      </c>
      <c r="N340" s="73" t="s">
        <v>652</v>
      </c>
      <c r="O340" s="73" t="s">
        <v>114</v>
      </c>
      <c r="P340" s="71" t="s">
        <v>672</v>
      </c>
      <c r="Q340" s="74">
        <v>23000</v>
      </c>
      <c r="R340" s="74">
        <f t="shared" si="29"/>
        <v>27140</v>
      </c>
      <c r="S340" s="74">
        <v>5000</v>
      </c>
      <c r="T340" s="75">
        <v>0.18</v>
      </c>
      <c r="U340" s="74">
        <v>23000</v>
      </c>
      <c r="V340" s="74">
        <f t="shared" si="30"/>
        <v>27140</v>
      </c>
      <c r="W340" s="73" t="s">
        <v>143</v>
      </c>
      <c r="X340" s="73" t="s">
        <v>133</v>
      </c>
      <c r="Y340" s="73" t="s">
        <v>133</v>
      </c>
      <c r="Z340" s="73" t="s">
        <v>290</v>
      </c>
      <c r="AA340" s="76">
        <v>42323</v>
      </c>
      <c r="AB340" s="76">
        <v>42353</v>
      </c>
      <c r="AC340" s="77"/>
      <c r="AD340" s="77"/>
      <c r="AE340" s="72" t="s">
        <v>2048</v>
      </c>
      <c r="AF340" s="73" t="s">
        <v>399</v>
      </c>
      <c r="AG340" s="71">
        <v>796</v>
      </c>
      <c r="AH340" s="71" t="s">
        <v>231</v>
      </c>
      <c r="AI340" s="77">
        <v>1</v>
      </c>
      <c r="AJ340" s="77">
        <v>45</v>
      </c>
      <c r="AK340" s="71" t="s">
        <v>148</v>
      </c>
      <c r="AL340" s="76">
        <v>42384</v>
      </c>
      <c r="AM340" s="76">
        <v>42384</v>
      </c>
      <c r="AN340" s="76">
        <v>43100</v>
      </c>
      <c r="AO340" s="77" t="s">
        <v>292</v>
      </c>
      <c r="AP340" s="71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4"/>
      <c r="BB340" s="77"/>
      <c r="BC340" s="71"/>
      <c r="BD340" s="71" t="s">
        <v>1632</v>
      </c>
      <c r="BE340" s="71" t="s">
        <v>2193</v>
      </c>
      <c r="BF340" s="71">
        <v>9430000</v>
      </c>
    </row>
    <row r="341" spans="1:58" s="78" customFormat="1" ht="68.25" customHeight="1">
      <c r="A341" s="71">
        <v>3</v>
      </c>
      <c r="B341" s="71" t="s">
        <v>2049</v>
      </c>
      <c r="C341" s="71" t="s">
        <v>133</v>
      </c>
      <c r="D341" s="71" t="s">
        <v>2050</v>
      </c>
      <c r="E341" s="71" t="s">
        <v>2625</v>
      </c>
      <c r="F341" s="90" t="s">
        <v>2193</v>
      </c>
      <c r="G341" s="91" t="s">
        <v>2722</v>
      </c>
      <c r="H341" s="71" t="s">
        <v>331</v>
      </c>
      <c r="I341" s="71">
        <v>641574</v>
      </c>
      <c r="J341" s="72" t="s">
        <v>2051</v>
      </c>
      <c r="K341" s="71" t="s">
        <v>669</v>
      </c>
      <c r="L341" s="71" t="s">
        <v>651</v>
      </c>
      <c r="M341" s="73" t="s">
        <v>140</v>
      </c>
      <c r="N341" s="73" t="s">
        <v>652</v>
      </c>
      <c r="O341" s="73" t="s">
        <v>114</v>
      </c>
      <c r="P341" s="71" t="s">
        <v>672</v>
      </c>
      <c r="Q341" s="74">
        <v>6000</v>
      </c>
      <c r="R341" s="74">
        <f t="shared" si="29"/>
        <v>7080</v>
      </c>
      <c r="S341" s="74">
        <v>1821.5</v>
      </c>
      <c r="T341" s="75">
        <v>0.18</v>
      </c>
      <c r="U341" s="74">
        <v>6000</v>
      </c>
      <c r="V341" s="74">
        <f t="shared" si="30"/>
        <v>7080</v>
      </c>
      <c r="W341" s="73" t="s">
        <v>289</v>
      </c>
      <c r="X341" s="73" t="s">
        <v>133</v>
      </c>
      <c r="Y341" s="73" t="s">
        <v>133</v>
      </c>
      <c r="Z341" s="73" t="s">
        <v>290</v>
      </c>
      <c r="AA341" s="76">
        <v>42319</v>
      </c>
      <c r="AB341" s="76">
        <v>42364</v>
      </c>
      <c r="AC341" s="77"/>
      <c r="AD341" s="77"/>
      <c r="AE341" s="72" t="s">
        <v>2051</v>
      </c>
      <c r="AF341" s="73" t="s">
        <v>399</v>
      </c>
      <c r="AG341" s="71">
        <v>796</v>
      </c>
      <c r="AH341" s="71" t="s">
        <v>231</v>
      </c>
      <c r="AI341" s="77">
        <v>1</v>
      </c>
      <c r="AJ341" s="77">
        <v>45</v>
      </c>
      <c r="AK341" s="71" t="s">
        <v>148</v>
      </c>
      <c r="AL341" s="76">
        <v>42384</v>
      </c>
      <c r="AM341" s="76">
        <v>42384</v>
      </c>
      <c r="AN341" s="76">
        <v>43100</v>
      </c>
      <c r="AO341" s="77" t="s">
        <v>292</v>
      </c>
      <c r="AP341" s="71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4"/>
      <c r="BB341" s="77"/>
      <c r="BC341" s="71"/>
      <c r="BD341" s="71" t="s">
        <v>1632</v>
      </c>
      <c r="BE341" s="71" t="s">
        <v>2193</v>
      </c>
      <c r="BF341" s="71">
        <v>4530865</v>
      </c>
    </row>
    <row r="342" spans="1:58" s="78" customFormat="1" ht="68.25" customHeight="1">
      <c r="A342" s="71">
        <v>3</v>
      </c>
      <c r="B342" s="71" t="s">
        <v>2052</v>
      </c>
      <c r="C342" s="71" t="s">
        <v>133</v>
      </c>
      <c r="D342" s="71" t="s">
        <v>2053</v>
      </c>
      <c r="E342" s="71" t="s">
        <v>2625</v>
      </c>
      <c r="F342" s="90" t="s">
        <v>2193</v>
      </c>
      <c r="G342" s="91" t="s">
        <v>2724</v>
      </c>
      <c r="H342" s="71" t="s">
        <v>408</v>
      </c>
      <c r="I342" s="71">
        <v>641575</v>
      </c>
      <c r="J342" s="72" t="s">
        <v>2054</v>
      </c>
      <c r="K342" s="71" t="s">
        <v>675</v>
      </c>
      <c r="L342" s="71" t="s">
        <v>651</v>
      </c>
      <c r="M342" s="73" t="s">
        <v>140</v>
      </c>
      <c r="N342" s="73" t="s">
        <v>652</v>
      </c>
      <c r="O342" s="73" t="s">
        <v>114</v>
      </c>
      <c r="P342" s="71" t="s">
        <v>672</v>
      </c>
      <c r="Q342" s="74">
        <v>20100</v>
      </c>
      <c r="R342" s="74">
        <f t="shared" si="29"/>
        <v>23718</v>
      </c>
      <c r="S342" s="74">
        <v>14000</v>
      </c>
      <c r="T342" s="75">
        <v>0.18</v>
      </c>
      <c r="U342" s="74">
        <v>20100</v>
      </c>
      <c r="V342" s="74">
        <f t="shared" si="30"/>
        <v>23718</v>
      </c>
      <c r="W342" s="73" t="s">
        <v>143</v>
      </c>
      <c r="X342" s="73" t="s">
        <v>133</v>
      </c>
      <c r="Y342" s="73" t="s">
        <v>133</v>
      </c>
      <c r="Z342" s="73" t="s">
        <v>290</v>
      </c>
      <c r="AA342" s="76">
        <v>42323</v>
      </c>
      <c r="AB342" s="76">
        <v>42353</v>
      </c>
      <c r="AC342" s="77"/>
      <c r="AD342" s="77"/>
      <c r="AE342" s="72" t="s">
        <v>2054</v>
      </c>
      <c r="AF342" s="73" t="s">
        <v>399</v>
      </c>
      <c r="AG342" s="71">
        <v>796</v>
      </c>
      <c r="AH342" s="71" t="s">
        <v>231</v>
      </c>
      <c r="AI342" s="77">
        <v>1</v>
      </c>
      <c r="AJ342" s="77">
        <v>45</v>
      </c>
      <c r="AK342" s="71" t="s">
        <v>148</v>
      </c>
      <c r="AL342" s="76">
        <v>42384</v>
      </c>
      <c r="AM342" s="76">
        <v>42384</v>
      </c>
      <c r="AN342" s="76">
        <v>43100</v>
      </c>
      <c r="AO342" s="77" t="s">
        <v>292</v>
      </c>
      <c r="AP342" s="71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4"/>
      <c r="BB342" s="77"/>
      <c r="BC342" s="71"/>
      <c r="BD342" s="71" t="s">
        <v>1632</v>
      </c>
      <c r="BE342" s="71" t="s">
        <v>2193</v>
      </c>
      <c r="BF342" s="71">
        <v>4540020</v>
      </c>
    </row>
    <row r="343" spans="1:58" s="78" customFormat="1" ht="68.25" customHeight="1">
      <c r="A343" s="71">
        <v>3</v>
      </c>
      <c r="B343" s="71" t="s">
        <v>2055</v>
      </c>
      <c r="C343" s="71" t="s">
        <v>133</v>
      </c>
      <c r="D343" s="71" t="s">
        <v>1631</v>
      </c>
      <c r="E343" s="71" t="s">
        <v>4661</v>
      </c>
      <c r="F343" s="90" t="s">
        <v>340</v>
      </c>
      <c r="G343" s="91" t="s">
        <v>2806</v>
      </c>
      <c r="H343" s="71" t="s">
        <v>331</v>
      </c>
      <c r="I343" s="71">
        <v>641583</v>
      </c>
      <c r="J343" s="72" t="s">
        <v>2056</v>
      </c>
      <c r="K343" s="71" t="s">
        <v>671</v>
      </c>
      <c r="L343" s="71" t="s">
        <v>651</v>
      </c>
      <c r="M343" s="73" t="s">
        <v>140</v>
      </c>
      <c r="N343" s="73" t="s">
        <v>652</v>
      </c>
      <c r="O343" s="73" t="s">
        <v>114</v>
      </c>
      <c r="P343" s="71" t="s">
        <v>672</v>
      </c>
      <c r="Q343" s="74">
        <v>7000</v>
      </c>
      <c r="R343" s="74">
        <f t="shared" si="29"/>
        <v>8260</v>
      </c>
      <c r="S343" s="74">
        <v>2500</v>
      </c>
      <c r="T343" s="75">
        <v>0.18</v>
      </c>
      <c r="U343" s="74">
        <v>7000</v>
      </c>
      <c r="V343" s="74">
        <f t="shared" si="30"/>
        <v>8260</v>
      </c>
      <c r="W343" s="73" t="s">
        <v>289</v>
      </c>
      <c r="X343" s="73" t="s">
        <v>133</v>
      </c>
      <c r="Y343" s="73" t="s">
        <v>133</v>
      </c>
      <c r="Z343" s="73" t="s">
        <v>290</v>
      </c>
      <c r="AA343" s="76">
        <v>42319</v>
      </c>
      <c r="AB343" s="76">
        <v>42364</v>
      </c>
      <c r="AC343" s="77"/>
      <c r="AD343" s="77"/>
      <c r="AE343" s="72" t="s">
        <v>2056</v>
      </c>
      <c r="AF343" s="73" t="s">
        <v>399</v>
      </c>
      <c r="AG343" s="71">
        <v>796</v>
      </c>
      <c r="AH343" s="71" t="s">
        <v>231</v>
      </c>
      <c r="AI343" s="77">
        <v>1</v>
      </c>
      <c r="AJ343" s="77">
        <v>45</v>
      </c>
      <c r="AK343" s="71" t="s">
        <v>148</v>
      </c>
      <c r="AL343" s="76">
        <v>42384</v>
      </c>
      <c r="AM343" s="76">
        <v>42384</v>
      </c>
      <c r="AN343" s="76">
        <v>43100</v>
      </c>
      <c r="AO343" s="77" t="s">
        <v>292</v>
      </c>
      <c r="AP343" s="71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4"/>
      <c r="BB343" s="77"/>
      <c r="BC343" s="71" t="s">
        <v>4661</v>
      </c>
      <c r="BD343" s="71" t="s">
        <v>1632</v>
      </c>
      <c r="BE343" s="71" t="s">
        <v>340</v>
      </c>
      <c r="BF343" s="71">
        <v>6420090</v>
      </c>
    </row>
    <row r="344" spans="1:58" s="78" customFormat="1" ht="68.25" customHeight="1">
      <c r="A344" s="71">
        <v>3</v>
      </c>
      <c r="B344" s="71" t="s">
        <v>2059</v>
      </c>
      <c r="C344" s="71" t="s">
        <v>133</v>
      </c>
      <c r="D344" s="71" t="s">
        <v>2060</v>
      </c>
      <c r="E344" s="71" t="s">
        <v>2625</v>
      </c>
      <c r="F344" s="90" t="s">
        <v>1737</v>
      </c>
      <c r="G344" s="91" t="s">
        <v>2807</v>
      </c>
      <c r="H344" s="71" t="s">
        <v>331</v>
      </c>
      <c r="I344" s="71">
        <v>641588</v>
      </c>
      <c r="J344" s="72" t="s">
        <v>2061</v>
      </c>
      <c r="K344" s="71" t="s">
        <v>2062</v>
      </c>
      <c r="L344" s="71" t="s">
        <v>651</v>
      </c>
      <c r="M344" s="73" t="s">
        <v>140</v>
      </c>
      <c r="N344" s="73" t="s">
        <v>652</v>
      </c>
      <c r="O344" s="73" t="s">
        <v>114</v>
      </c>
      <c r="P344" s="71" t="s">
        <v>672</v>
      </c>
      <c r="Q344" s="74">
        <v>5000</v>
      </c>
      <c r="R344" s="74">
        <f t="shared" si="29"/>
        <v>5900</v>
      </c>
      <c r="S344" s="74">
        <v>5000</v>
      </c>
      <c r="T344" s="75">
        <v>0.18</v>
      </c>
      <c r="U344" s="74">
        <v>5000</v>
      </c>
      <c r="V344" s="74">
        <f t="shared" si="30"/>
        <v>5900</v>
      </c>
      <c r="W344" s="73" t="s">
        <v>289</v>
      </c>
      <c r="X344" s="73" t="s">
        <v>133</v>
      </c>
      <c r="Y344" s="73" t="s">
        <v>133</v>
      </c>
      <c r="Z344" s="73" t="s">
        <v>290</v>
      </c>
      <c r="AA344" s="76">
        <v>42319</v>
      </c>
      <c r="AB344" s="76">
        <v>42364</v>
      </c>
      <c r="AC344" s="77"/>
      <c r="AD344" s="77"/>
      <c r="AE344" s="72" t="s">
        <v>2061</v>
      </c>
      <c r="AF344" s="73" t="s">
        <v>399</v>
      </c>
      <c r="AG344" s="71">
        <v>796</v>
      </c>
      <c r="AH344" s="71" t="s">
        <v>231</v>
      </c>
      <c r="AI344" s="77">
        <v>1</v>
      </c>
      <c r="AJ344" s="77">
        <v>45</v>
      </c>
      <c r="AK344" s="71" t="s">
        <v>148</v>
      </c>
      <c r="AL344" s="76">
        <v>42384</v>
      </c>
      <c r="AM344" s="76">
        <v>42384</v>
      </c>
      <c r="AN344" s="76">
        <v>42735</v>
      </c>
      <c r="AO344" s="77">
        <v>2016</v>
      </c>
      <c r="AP344" s="71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4"/>
      <c r="BB344" s="77"/>
      <c r="BC344" s="71"/>
      <c r="BD344" s="71" t="s">
        <v>1632</v>
      </c>
      <c r="BE344" s="71" t="s">
        <v>1737</v>
      </c>
      <c r="BF344" s="71">
        <v>3520524</v>
      </c>
    </row>
    <row r="345" spans="1:58" s="78" customFormat="1" ht="68.25" customHeight="1">
      <c r="A345" s="71">
        <v>3</v>
      </c>
      <c r="B345" s="71" t="s">
        <v>2063</v>
      </c>
      <c r="C345" s="71" t="s">
        <v>133</v>
      </c>
      <c r="D345" s="71" t="s">
        <v>2053</v>
      </c>
      <c r="E345" s="71" t="s">
        <v>2625</v>
      </c>
      <c r="F345" s="90" t="s">
        <v>2194</v>
      </c>
      <c r="G345" s="91" t="s">
        <v>2732</v>
      </c>
      <c r="H345" s="71" t="s">
        <v>408</v>
      </c>
      <c r="I345" s="71">
        <v>641598</v>
      </c>
      <c r="J345" s="72" t="s">
        <v>2545</v>
      </c>
      <c r="K345" s="71" t="s">
        <v>634</v>
      </c>
      <c r="L345" s="71" t="s">
        <v>635</v>
      </c>
      <c r="M345" s="73" t="s">
        <v>140</v>
      </c>
      <c r="N345" s="73" t="s">
        <v>255</v>
      </c>
      <c r="O345" s="73" t="s">
        <v>123</v>
      </c>
      <c r="P345" s="71" t="s">
        <v>672</v>
      </c>
      <c r="Q345" s="74">
        <v>5500</v>
      </c>
      <c r="R345" s="74">
        <f t="shared" si="29"/>
        <v>6490</v>
      </c>
      <c r="S345" s="74">
        <v>5500</v>
      </c>
      <c r="T345" s="75">
        <v>0.18</v>
      </c>
      <c r="U345" s="74">
        <v>5500</v>
      </c>
      <c r="V345" s="74">
        <f t="shared" si="30"/>
        <v>6490</v>
      </c>
      <c r="W345" s="73" t="s">
        <v>289</v>
      </c>
      <c r="X345" s="73" t="s">
        <v>133</v>
      </c>
      <c r="Y345" s="73" t="s">
        <v>133</v>
      </c>
      <c r="Z345" s="73" t="s">
        <v>290</v>
      </c>
      <c r="AA345" s="76">
        <v>42319</v>
      </c>
      <c r="AB345" s="76">
        <v>42364</v>
      </c>
      <c r="AC345" s="77"/>
      <c r="AD345" s="77"/>
      <c r="AE345" s="72" t="s">
        <v>2064</v>
      </c>
      <c r="AF345" s="73" t="s">
        <v>399</v>
      </c>
      <c r="AG345" s="71">
        <v>796</v>
      </c>
      <c r="AH345" s="71" t="s">
        <v>231</v>
      </c>
      <c r="AI345" s="77">
        <v>1</v>
      </c>
      <c r="AJ345" s="77">
        <v>45</v>
      </c>
      <c r="AK345" s="71" t="s">
        <v>148</v>
      </c>
      <c r="AL345" s="76">
        <v>42384</v>
      </c>
      <c r="AM345" s="76">
        <v>42384</v>
      </c>
      <c r="AN345" s="76">
        <v>42735</v>
      </c>
      <c r="AO345" s="77">
        <v>2016</v>
      </c>
      <c r="AP345" s="71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4"/>
      <c r="BB345" s="77"/>
      <c r="BC345" s="71"/>
      <c r="BD345" s="71" t="s">
        <v>2549</v>
      </c>
      <c r="BE345" s="71" t="s">
        <v>2194</v>
      </c>
      <c r="BF345" s="71">
        <v>7422090</v>
      </c>
    </row>
    <row r="346" spans="1:58" s="78" customFormat="1" ht="68.25" customHeight="1">
      <c r="A346" s="71">
        <v>3</v>
      </c>
      <c r="B346" s="71" t="s">
        <v>2065</v>
      </c>
      <c r="C346" s="71" t="s">
        <v>133</v>
      </c>
      <c r="D346" s="71" t="s">
        <v>2038</v>
      </c>
      <c r="E346" s="71" t="s">
        <v>2625</v>
      </c>
      <c r="F346" s="90" t="s">
        <v>2193</v>
      </c>
      <c r="G346" s="91" t="s">
        <v>2735</v>
      </c>
      <c r="H346" s="71" t="s">
        <v>136</v>
      </c>
      <c r="I346" s="71">
        <v>641625</v>
      </c>
      <c r="J346" s="72" t="s">
        <v>2066</v>
      </c>
      <c r="K346" s="71" t="s">
        <v>2067</v>
      </c>
      <c r="L346" s="71" t="s">
        <v>635</v>
      </c>
      <c r="M346" s="73" t="s">
        <v>140</v>
      </c>
      <c r="N346" s="73" t="s">
        <v>255</v>
      </c>
      <c r="O346" s="73" t="s">
        <v>123</v>
      </c>
      <c r="P346" s="71" t="s">
        <v>672</v>
      </c>
      <c r="Q346" s="74">
        <v>22000</v>
      </c>
      <c r="R346" s="74">
        <f t="shared" si="29"/>
        <v>25960</v>
      </c>
      <c r="S346" s="74">
        <v>22000</v>
      </c>
      <c r="T346" s="75">
        <v>0.18</v>
      </c>
      <c r="U346" s="74">
        <v>22000</v>
      </c>
      <c r="V346" s="74">
        <f t="shared" si="30"/>
        <v>25960</v>
      </c>
      <c r="W346" s="73" t="s">
        <v>143</v>
      </c>
      <c r="X346" s="73" t="s">
        <v>133</v>
      </c>
      <c r="Y346" s="73" t="s">
        <v>133</v>
      </c>
      <c r="Z346" s="73" t="s">
        <v>290</v>
      </c>
      <c r="AA346" s="76">
        <v>42323</v>
      </c>
      <c r="AB346" s="76">
        <v>42353</v>
      </c>
      <c r="AC346" s="77"/>
      <c r="AD346" s="77"/>
      <c r="AE346" s="72" t="s">
        <v>2066</v>
      </c>
      <c r="AF346" s="73" t="s">
        <v>399</v>
      </c>
      <c r="AG346" s="71">
        <v>796</v>
      </c>
      <c r="AH346" s="71" t="s">
        <v>231</v>
      </c>
      <c r="AI346" s="77">
        <v>1</v>
      </c>
      <c r="AJ346" s="77">
        <v>45</v>
      </c>
      <c r="AK346" s="71" t="s">
        <v>148</v>
      </c>
      <c r="AL346" s="76">
        <v>42370</v>
      </c>
      <c r="AM346" s="76">
        <v>42370</v>
      </c>
      <c r="AN346" s="76">
        <v>42735</v>
      </c>
      <c r="AO346" s="77">
        <v>2016</v>
      </c>
      <c r="AP346" s="71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4"/>
      <c r="BB346" s="77"/>
      <c r="BC346" s="71"/>
      <c r="BD346" s="71" t="s">
        <v>1632</v>
      </c>
      <c r="BE346" s="71" t="s">
        <v>2193</v>
      </c>
      <c r="BF346" s="71">
        <v>4560298</v>
      </c>
    </row>
    <row r="347" spans="1:58" s="78" customFormat="1" ht="68.25" customHeight="1">
      <c r="A347" s="71">
        <v>3</v>
      </c>
      <c r="B347" s="71" t="s">
        <v>2068</v>
      </c>
      <c r="C347" s="71" t="s">
        <v>133</v>
      </c>
      <c r="D347" s="71" t="s">
        <v>2038</v>
      </c>
      <c r="E347" s="71" t="s">
        <v>2625</v>
      </c>
      <c r="F347" s="90" t="s">
        <v>2193</v>
      </c>
      <c r="G347" s="91" t="s">
        <v>2730</v>
      </c>
      <c r="H347" s="71" t="s">
        <v>408</v>
      </c>
      <c r="I347" s="71">
        <v>641626</v>
      </c>
      <c r="J347" s="72" t="s">
        <v>2069</v>
      </c>
      <c r="K347" s="71" t="s">
        <v>1782</v>
      </c>
      <c r="L347" s="71" t="s">
        <v>635</v>
      </c>
      <c r="M347" s="73" t="s">
        <v>140</v>
      </c>
      <c r="N347" s="73" t="s">
        <v>255</v>
      </c>
      <c r="O347" s="73" t="s">
        <v>123</v>
      </c>
      <c r="P347" s="71" t="s">
        <v>672</v>
      </c>
      <c r="Q347" s="74">
        <v>11000</v>
      </c>
      <c r="R347" s="74">
        <f t="shared" si="29"/>
        <v>12980</v>
      </c>
      <c r="S347" s="74">
        <v>5000</v>
      </c>
      <c r="T347" s="75">
        <v>0.18</v>
      </c>
      <c r="U347" s="74">
        <v>11000</v>
      </c>
      <c r="V347" s="74">
        <f t="shared" si="30"/>
        <v>12980</v>
      </c>
      <c r="W347" s="73" t="s">
        <v>143</v>
      </c>
      <c r="X347" s="73" t="s">
        <v>133</v>
      </c>
      <c r="Y347" s="73" t="s">
        <v>133</v>
      </c>
      <c r="Z347" s="73" t="s">
        <v>290</v>
      </c>
      <c r="AA347" s="76">
        <v>42442</v>
      </c>
      <c r="AB347" s="76">
        <v>42502</v>
      </c>
      <c r="AC347" s="77"/>
      <c r="AD347" s="77"/>
      <c r="AE347" s="72" t="s">
        <v>2069</v>
      </c>
      <c r="AF347" s="73" t="s">
        <v>399</v>
      </c>
      <c r="AG347" s="71">
        <v>796</v>
      </c>
      <c r="AH347" s="71" t="s">
        <v>231</v>
      </c>
      <c r="AI347" s="77">
        <v>1</v>
      </c>
      <c r="AJ347" s="77">
        <v>45</v>
      </c>
      <c r="AK347" s="71" t="s">
        <v>148</v>
      </c>
      <c r="AL347" s="76">
        <v>42522</v>
      </c>
      <c r="AM347" s="76">
        <v>42522</v>
      </c>
      <c r="AN347" s="76">
        <v>42886</v>
      </c>
      <c r="AO347" s="77" t="s">
        <v>292</v>
      </c>
      <c r="AP347" s="71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4"/>
      <c r="BB347" s="77"/>
      <c r="BC347" s="71"/>
      <c r="BD347" s="71" t="s">
        <v>1632</v>
      </c>
      <c r="BE347" s="71" t="s">
        <v>2193</v>
      </c>
      <c r="BF347" s="71">
        <v>3440140</v>
      </c>
    </row>
    <row r="348" spans="1:58" s="78" customFormat="1" ht="68.25" customHeight="1">
      <c r="A348" s="71">
        <v>3</v>
      </c>
      <c r="B348" s="71" t="s">
        <v>2070</v>
      </c>
      <c r="C348" s="71" t="s">
        <v>133</v>
      </c>
      <c r="D348" s="71" t="s">
        <v>2038</v>
      </c>
      <c r="E348" s="71" t="s">
        <v>2625</v>
      </c>
      <c r="F348" s="90" t="s">
        <v>2193</v>
      </c>
      <c r="G348" s="91" t="s">
        <v>2808</v>
      </c>
      <c r="H348" s="71" t="s">
        <v>136</v>
      </c>
      <c r="I348" s="71">
        <v>641627</v>
      </c>
      <c r="J348" s="72" t="s">
        <v>2071</v>
      </c>
      <c r="K348" s="71" t="s">
        <v>1787</v>
      </c>
      <c r="L348" s="71" t="s">
        <v>635</v>
      </c>
      <c r="M348" s="73" t="s">
        <v>140</v>
      </c>
      <c r="N348" s="73" t="s">
        <v>255</v>
      </c>
      <c r="O348" s="73" t="s">
        <v>123</v>
      </c>
      <c r="P348" s="71" t="s">
        <v>672</v>
      </c>
      <c r="Q348" s="74">
        <v>1000</v>
      </c>
      <c r="R348" s="74">
        <f t="shared" si="29"/>
        <v>1180</v>
      </c>
      <c r="S348" s="74">
        <v>1000</v>
      </c>
      <c r="T348" s="75">
        <v>0.18</v>
      </c>
      <c r="U348" s="74">
        <v>1000</v>
      </c>
      <c r="V348" s="74">
        <f t="shared" si="30"/>
        <v>1180</v>
      </c>
      <c r="W348" s="73" t="s">
        <v>289</v>
      </c>
      <c r="X348" s="73" t="s">
        <v>133</v>
      </c>
      <c r="Y348" s="73" t="s">
        <v>133</v>
      </c>
      <c r="Z348" s="73" t="s">
        <v>290</v>
      </c>
      <c r="AA348" s="76">
        <v>42457</v>
      </c>
      <c r="AB348" s="76">
        <v>42502</v>
      </c>
      <c r="AC348" s="77"/>
      <c r="AD348" s="77"/>
      <c r="AE348" s="72" t="s">
        <v>2071</v>
      </c>
      <c r="AF348" s="73" t="s">
        <v>399</v>
      </c>
      <c r="AG348" s="71">
        <v>796</v>
      </c>
      <c r="AH348" s="71" t="s">
        <v>231</v>
      </c>
      <c r="AI348" s="77">
        <v>1</v>
      </c>
      <c r="AJ348" s="77">
        <v>45</v>
      </c>
      <c r="AK348" s="71" t="s">
        <v>148</v>
      </c>
      <c r="AL348" s="76">
        <v>42522</v>
      </c>
      <c r="AM348" s="76">
        <v>42522</v>
      </c>
      <c r="AN348" s="76">
        <v>42643</v>
      </c>
      <c r="AO348" s="77">
        <v>2016</v>
      </c>
      <c r="AP348" s="71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4"/>
      <c r="BB348" s="77"/>
      <c r="BC348" s="71"/>
      <c r="BD348" s="71" t="s">
        <v>1632</v>
      </c>
      <c r="BE348" s="71" t="s">
        <v>2193</v>
      </c>
      <c r="BF348" s="71">
        <v>7400000</v>
      </c>
    </row>
    <row r="349" spans="1:58" s="78" customFormat="1" ht="68.25" customHeight="1">
      <c r="A349" s="71">
        <v>3</v>
      </c>
      <c r="B349" s="71" t="s">
        <v>2072</v>
      </c>
      <c r="C349" s="71" t="s">
        <v>133</v>
      </c>
      <c r="D349" s="71" t="s">
        <v>2038</v>
      </c>
      <c r="E349" s="71" t="s">
        <v>2625</v>
      </c>
      <c r="F349" s="90" t="s">
        <v>2193</v>
      </c>
      <c r="G349" s="91" t="s">
        <v>2808</v>
      </c>
      <c r="H349" s="71" t="s">
        <v>331</v>
      </c>
      <c r="I349" s="71">
        <v>641628</v>
      </c>
      <c r="J349" s="72" t="s">
        <v>2073</v>
      </c>
      <c r="K349" s="71" t="s">
        <v>2067</v>
      </c>
      <c r="L349" s="71" t="s">
        <v>635</v>
      </c>
      <c r="M349" s="73" t="s">
        <v>140</v>
      </c>
      <c r="N349" s="73" t="s">
        <v>255</v>
      </c>
      <c r="O349" s="73" t="s">
        <v>123</v>
      </c>
      <c r="P349" s="71" t="s">
        <v>672</v>
      </c>
      <c r="Q349" s="74">
        <v>3200</v>
      </c>
      <c r="R349" s="74">
        <f t="shared" si="29"/>
        <v>3776</v>
      </c>
      <c r="S349" s="74">
        <v>3200</v>
      </c>
      <c r="T349" s="75">
        <v>0.18</v>
      </c>
      <c r="U349" s="74">
        <v>3200</v>
      </c>
      <c r="V349" s="74">
        <f t="shared" si="30"/>
        <v>3776</v>
      </c>
      <c r="W349" s="73" t="s">
        <v>289</v>
      </c>
      <c r="X349" s="73" t="s">
        <v>133</v>
      </c>
      <c r="Y349" s="73" t="s">
        <v>133</v>
      </c>
      <c r="Z349" s="73" t="s">
        <v>290</v>
      </c>
      <c r="AA349" s="76">
        <v>42323</v>
      </c>
      <c r="AB349" s="76">
        <v>42353</v>
      </c>
      <c r="AC349" s="77"/>
      <c r="AD349" s="77"/>
      <c r="AE349" s="72" t="s">
        <v>2073</v>
      </c>
      <c r="AF349" s="73" t="s">
        <v>399</v>
      </c>
      <c r="AG349" s="71">
        <v>796</v>
      </c>
      <c r="AH349" s="71" t="s">
        <v>231</v>
      </c>
      <c r="AI349" s="77">
        <v>1</v>
      </c>
      <c r="AJ349" s="77">
        <v>45</v>
      </c>
      <c r="AK349" s="71" t="s">
        <v>148</v>
      </c>
      <c r="AL349" s="76">
        <v>42370</v>
      </c>
      <c r="AM349" s="76">
        <v>42370</v>
      </c>
      <c r="AN349" s="76">
        <v>42735</v>
      </c>
      <c r="AO349" s="77">
        <v>2016</v>
      </c>
      <c r="AP349" s="71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4"/>
      <c r="BB349" s="77"/>
      <c r="BC349" s="71"/>
      <c r="BD349" s="71" t="s">
        <v>1632</v>
      </c>
      <c r="BE349" s="71" t="s">
        <v>2193</v>
      </c>
      <c r="BF349" s="71">
        <v>7400000</v>
      </c>
    </row>
    <row r="350" spans="1:58" s="78" customFormat="1" ht="68.25" customHeight="1">
      <c r="A350" s="71">
        <v>3</v>
      </c>
      <c r="B350" s="71" t="s">
        <v>2074</v>
      </c>
      <c r="C350" s="71" t="s">
        <v>133</v>
      </c>
      <c r="D350" s="71" t="s">
        <v>2038</v>
      </c>
      <c r="E350" s="71" t="s">
        <v>2625</v>
      </c>
      <c r="F350" s="90" t="s">
        <v>2193</v>
      </c>
      <c r="G350" s="91" t="s">
        <v>2736</v>
      </c>
      <c r="H350" s="71" t="s">
        <v>408</v>
      </c>
      <c r="I350" s="71">
        <v>641629</v>
      </c>
      <c r="J350" s="72" t="s">
        <v>2075</v>
      </c>
      <c r="K350" s="71" t="s">
        <v>2067</v>
      </c>
      <c r="L350" s="71" t="s">
        <v>635</v>
      </c>
      <c r="M350" s="73" t="s">
        <v>140</v>
      </c>
      <c r="N350" s="73" t="s">
        <v>255</v>
      </c>
      <c r="O350" s="73" t="s">
        <v>123</v>
      </c>
      <c r="P350" s="71" t="s">
        <v>672</v>
      </c>
      <c r="Q350" s="74">
        <v>5700</v>
      </c>
      <c r="R350" s="74">
        <f t="shared" si="29"/>
        <v>6726</v>
      </c>
      <c r="S350" s="74">
        <v>2000</v>
      </c>
      <c r="T350" s="75">
        <v>0.18</v>
      </c>
      <c r="U350" s="74">
        <v>5700</v>
      </c>
      <c r="V350" s="74">
        <f t="shared" si="30"/>
        <v>6726</v>
      </c>
      <c r="W350" s="73" t="s">
        <v>289</v>
      </c>
      <c r="X350" s="73" t="s">
        <v>133</v>
      </c>
      <c r="Y350" s="73" t="s">
        <v>133</v>
      </c>
      <c r="Z350" s="73" t="s">
        <v>290</v>
      </c>
      <c r="AA350" s="76">
        <v>42579</v>
      </c>
      <c r="AB350" s="76">
        <v>42624</v>
      </c>
      <c r="AC350" s="77"/>
      <c r="AD350" s="77"/>
      <c r="AE350" s="72" t="s">
        <v>2075</v>
      </c>
      <c r="AF350" s="73" t="s">
        <v>399</v>
      </c>
      <c r="AG350" s="71">
        <v>796</v>
      </c>
      <c r="AH350" s="71" t="s">
        <v>231</v>
      </c>
      <c r="AI350" s="77">
        <v>1</v>
      </c>
      <c r="AJ350" s="77">
        <v>45</v>
      </c>
      <c r="AK350" s="71" t="s">
        <v>148</v>
      </c>
      <c r="AL350" s="76">
        <v>42644</v>
      </c>
      <c r="AM350" s="76">
        <v>42644</v>
      </c>
      <c r="AN350" s="76">
        <v>43008</v>
      </c>
      <c r="AO350" s="77" t="s">
        <v>292</v>
      </c>
      <c r="AP350" s="71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4"/>
      <c r="BB350" s="77"/>
      <c r="BC350" s="71"/>
      <c r="BD350" s="71" t="s">
        <v>1632</v>
      </c>
      <c r="BE350" s="71" t="s">
        <v>2193</v>
      </c>
      <c r="BF350" s="71">
        <v>7424020</v>
      </c>
    </row>
    <row r="351" spans="1:58" s="78" customFormat="1" ht="68.25" customHeight="1">
      <c r="A351" s="71">
        <v>3</v>
      </c>
      <c r="B351" s="71" t="s">
        <v>2076</v>
      </c>
      <c r="C351" s="71" t="s">
        <v>133</v>
      </c>
      <c r="D351" s="71" t="s">
        <v>2038</v>
      </c>
      <c r="E351" s="71" t="s">
        <v>2625</v>
      </c>
      <c r="F351" s="90" t="s">
        <v>2193</v>
      </c>
      <c r="G351" s="91" t="s">
        <v>2722</v>
      </c>
      <c r="H351" s="71" t="s">
        <v>408</v>
      </c>
      <c r="I351" s="71">
        <v>641630</v>
      </c>
      <c r="J351" s="72" t="s">
        <v>2077</v>
      </c>
      <c r="K351" s="71" t="s">
        <v>1813</v>
      </c>
      <c r="L351" s="71" t="s">
        <v>635</v>
      </c>
      <c r="M351" s="73" t="s">
        <v>140</v>
      </c>
      <c r="N351" s="73" t="s">
        <v>255</v>
      </c>
      <c r="O351" s="73" t="s">
        <v>123</v>
      </c>
      <c r="P351" s="71" t="s">
        <v>672</v>
      </c>
      <c r="Q351" s="74">
        <v>1200</v>
      </c>
      <c r="R351" s="74">
        <f t="shared" si="29"/>
        <v>1416</v>
      </c>
      <c r="S351" s="74">
        <v>800</v>
      </c>
      <c r="T351" s="75">
        <v>0.18</v>
      </c>
      <c r="U351" s="74">
        <v>1200</v>
      </c>
      <c r="V351" s="74">
        <f t="shared" si="30"/>
        <v>1416</v>
      </c>
      <c r="W351" s="73" t="s">
        <v>289</v>
      </c>
      <c r="X351" s="73" t="s">
        <v>133</v>
      </c>
      <c r="Y351" s="73" t="s">
        <v>133</v>
      </c>
      <c r="Z351" s="73" t="s">
        <v>290</v>
      </c>
      <c r="AA351" s="76">
        <v>42549</v>
      </c>
      <c r="AB351" s="76">
        <v>42594</v>
      </c>
      <c r="AC351" s="77"/>
      <c r="AD351" s="77"/>
      <c r="AE351" s="72" t="s">
        <v>2077</v>
      </c>
      <c r="AF351" s="73" t="s">
        <v>399</v>
      </c>
      <c r="AG351" s="71">
        <v>796</v>
      </c>
      <c r="AH351" s="71" t="s">
        <v>231</v>
      </c>
      <c r="AI351" s="77">
        <v>1</v>
      </c>
      <c r="AJ351" s="77">
        <v>45</v>
      </c>
      <c r="AK351" s="71" t="s">
        <v>148</v>
      </c>
      <c r="AL351" s="76">
        <v>42614</v>
      </c>
      <c r="AM351" s="76">
        <v>42614</v>
      </c>
      <c r="AN351" s="76">
        <v>42978</v>
      </c>
      <c r="AO351" s="77" t="s">
        <v>292</v>
      </c>
      <c r="AP351" s="71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4"/>
      <c r="BB351" s="77"/>
      <c r="BC351" s="71"/>
      <c r="BD351" s="71" t="s">
        <v>1632</v>
      </c>
      <c r="BE351" s="71" t="s">
        <v>2193</v>
      </c>
      <c r="BF351" s="71">
        <v>4530870</v>
      </c>
    </row>
    <row r="352" spans="1:58" s="78" customFormat="1" ht="68.25" customHeight="1">
      <c r="A352" s="71">
        <v>3</v>
      </c>
      <c r="B352" s="71" t="s">
        <v>2078</v>
      </c>
      <c r="C352" s="71" t="s">
        <v>133</v>
      </c>
      <c r="D352" s="71" t="s">
        <v>2038</v>
      </c>
      <c r="E352" s="71" t="s">
        <v>2625</v>
      </c>
      <c r="F352" s="90" t="s">
        <v>2193</v>
      </c>
      <c r="G352" s="91" t="s">
        <v>2742</v>
      </c>
      <c r="H352" s="71" t="s">
        <v>408</v>
      </c>
      <c r="I352" s="71">
        <v>641632</v>
      </c>
      <c r="J352" s="72" t="s">
        <v>2079</v>
      </c>
      <c r="K352" s="71" t="s">
        <v>735</v>
      </c>
      <c r="L352" s="71" t="s">
        <v>635</v>
      </c>
      <c r="M352" s="73" t="s">
        <v>140</v>
      </c>
      <c r="N352" s="73" t="s">
        <v>255</v>
      </c>
      <c r="O352" s="73" t="s">
        <v>123</v>
      </c>
      <c r="P352" s="71" t="s">
        <v>672</v>
      </c>
      <c r="Q352" s="74">
        <v>1600</v>
      </c>
      <c r="R352" s="74">
        <f t="shared" si="29"/>
        <v>1888</v>
      </c>
      <c r="S352" s="74">
        <v>1600</v>
      </c>
      <c r="T352" s="75">
        <v>0.18</v>
      </c>
      <c r="U352" s="74">
        <v>1600</v>
      </c>
      <c r="V352" s="74">
        <f t="shared" si="30"/>
        <v>1888</v>
      </c>
      <c r="W352" s="73" t="s">
        <v>289</v>
      </c>
      <c r="X352" s="73" t="s">
        <v>133</v>
      </c>
      <c r="Y352" s="73" t="s">
        <v>133</v>
      </c>
      <c r="Z352" s="73" t="s">
        <v>290</v>
      </c>
      <c r="AA352" s="76">
        <v>42549</v>
      </c>
      <c r="AB352" s="76">
        <v>42594</v>
      </c>
      <c r="AC352" s="77"/>
      <c r="AD352" s="77"/>
      <c r="AE352" s="72" t="s">
        <v>2079</v>
      </c>
      <c r="AF352" s="73" t="s">
        <v>399</v>
      </c>
      <c r="AG352" s="71">
        <v>796</v>
      </c>
      <c r="AH352" s="71" t="s">
        <v>231</v>
      </c>
      <c r="AI352" s="77">
        <v>1</v>
      </c>
      <c r="AJ352" s="77">
        <v>45</v>
      </c>
      <c r="AK352" s="71" t="s">
        <v>148</v>
      </c>
      <c r="AL352" s="76">
        <v>42614</v>
      </c>
      <c r="AM352" s="76">
        <v>42614</v>
      </c>
      <c r="AN352" s="76">
        <v>42978</v>
      </c>
      <c r="AO352" s="77" t="s">
        <v>292</v>
      </c>
      <c r="AP352" s="71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4"/>
      <c r="BB352" s="77"/>
      <c r="BC352" s="71"/>
      <c r="BD352" s="71" t="s">
        <v>1632</v>
      </c>
      <c r="BE352" s="71" t="s">
        <v>2193</v>
      </c>
      <c r="BF352" s="71">
        <v>9010030</v>
      </c>
    </row>
    <row r="353" spans="1:58" s="78" customFormat="1" ht="68.25" customHeight="1">
      <c r="A353" s="71">
        <v>3</v>
      </c>
      <c r="B353" s="71" t="s">
        <v>2080</v>
      </c>
      <c r="C353" s="71" t="s">
        <v>133</v>
      </c>
      <c r="D353" s="71" t="s">
        <v>2038</v>
      </c>
      <c r="E353" s="71" t="s">
        <v>2625</v>
      </c>
      <c r="F353" s="90" t="s">
        <v>2193</v>
      </c>
      <c r="G353" s="91" t="s">
        <v>2732</v>
      </c>
      <c r="H353" s="71" t="s">
        <v>408</v>
      </c>
      <c r="I353" s="71">
        <v>641633</v>
      </c>
      <c r="J353" s="72" t="s">
        <v>2081</v>
      </c>
      <c r="K353" s="71" t="s">
        <v>2082</v>
      </c>
      <c r="L353" s="71" t="s">
        <v>635</v>
      </c>
      <c r="M353" s="73" t="s">
        <v>140</v>
      </c>
      <c r="N353" s="73" t="s">
        <v>255</v>
      </c>
      <c r="O353" s="73" t="s">
        <v>123</v>
      </c>
      <c r="P353" s="71" t="s">
        <v>672</v>
      </c>
      <c r="Q353" s="74">
        <v>600</v>
      </c>
      <c r="R353" s="74">
        <f t="shared" si="29"/>
        <v>708</v>
      </c>
      <c r="S353" s="74">
        <v>600</v>
      </c>
      <c r="T353" s="75">
        <v>0.18</v>
      </c>
      <c r="U353" s="74">
        <v>600</v>
      </c>
      <c r="V353" s="74">
        <f t="shared" si="30"/>
        <v>708</v>
      </c>
      <c r="W353" s="73" t="s">
        <v>289</v>
      </c>
      <c r="X353" s="73" t="s">
        <v>133</v>
      </c>
      <c r="Y353" s="73" t="s">
        <v>133</v>
      </c>
      <c r="Z353" s="73" t="s">
        <v>290</v>
      </c>
      <c r="AA353" s="76">
        <v>42323</v>
      </c>
      <c r="AB353" s="76">
        <v>42353</v>
      </c>
      <c r="AC353" s="77"/>
      <c r="AD353" s="77"/>
      <c r="AE353" s="72" t="s">
        <v>2081</v>
      </c>
      <c r="AF353" s="73" t="s">
        <v>399</v>
      </c>
      <c r="AG353" s="71">
        <v>796</v>
      </c>
      <c r="AH353" s="71" t="s">
        <v>231</v>
      </c>
      <c r="AI353" s="77">
        <v>1</v>
      </c>
      <c r="AJ353" s="77">
        <v>45</v>
      </c>
      <c r="AK353" s="71" t="s">
        <v>148</v>
      </c>
      <c r="AL353" s="76">
        <v>42370</v>
      </c>
      <c r="AM353" s="76">
        <v>42370</v>
      </c>
      <c r="AN353" s="76">
        <v>42643</v>
      </c>
      <c r="AO353" s="77">
        <v>2016</v>
      </c>
      <c r="AP353" s="71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4"/>
      <c r="BB353" s="77"/>
      <c r="BC353" s="71"/>
      <c r="BD353" s="71" t="s">
        <v>1632</v>
      </c>
      <c r="BE353" s="71" t="s">
        <v>2193</v>
      </c>
      <c r="BF353" s="71">
        <v>7422090</v>
      </c>
    </row>
    <row r="354" spans="1:58" s="78" customFormat="1" ht="68.25" customHeight="1">
      <c r="A354" s="71">
        <v>3</v>
      </c>
      <c r="B354" s="71" t="s">
        <v>2083</v>
      </c>
      <c r="C354" s="71" t="s">
        <v>133</v>
      </c>
      <c r="D354" s="71" t="s">
        <v>2038</v>
      </c>
      <c r="E354" s="71" t="s">
        <v>2625</v>
      </c>
      <c r="F354" s="90" t="s">
        <v>2193</v>
      </c>
      <c r="G354" s="91" t="s">
        <v>2809</v>
      </c>
      <c r="H354" s="71" t="s">
        <v>408</v>
      </c>
      <c r="I354" s="71">
        <v>641634</v>
      </c>
      <c r="J354" s="72" t="s">
        <v>2084</v>
      </c>
      <c r="K354" s="71" t="s">
        <v>2085</v>
      </c>
      <c r="L354" s="71" t="s">
        <v>635</v>
      </c>
      <c r="M354" s="73" t="s">
        <v>140</v>
      </c>
      <c r="N354" s="73" t="s">
        <v>255</v>
      </c>
      <c r="O354" s="73" t="s">
        <v>123</v>
      </c>
      <c r="P354" s="71" t="s">
        <v>672</v>
      </c>
      <c r="Q354" s="74">
        <v>1350</v>
      </c>
      <c r="R354" s="74">
        <f t="shared" si="29"/>
        <v>1593</v>
      </c>
      <c r="S354" s="74">
        <v>1350</v>
      </c>
      <c r="T354" s="75">
        <v>0.18</v>
      </c>
      <c r="U354" s="74">
        <v>1350</v>
      </c>
      <c r="V354" s="74">
        <f t="shared" si="30"/>
        <v>1593</v>
      </c>
      <c r="W354" s="73" t="s">
        <v>289</v>
      </c>
      <c r="X354" s="73" t="s">
        <v>133</v>
      </c>
      <c r="Y354" s="73" t="s">
        <v>133</v>
      </c>
      <c r="Z354" s="73" t="s">
        <v>290</v>
      </c>
      <c r="AA354" s="76">
        <v>42396</v>
      </c>
      <c r="AB354" s="76">
        <v>42441</v>
      </c>
      <c r="AC354" s="77"/>
      <c r="AD354" s="77"/>
      <c r="AE354" s="72" t="s">
        <v>2084</v>
      </c>
      <c r="AF354" s="73" t="s">
        <v>399</v>
      </c>
      <c r="AG354" s="71">
        <v>796</v>
      </c>
      <c r="AH354" s="71" t="s">
        <v>231</v>
      </c>
      <c r="AI354" s="77">
        <v>1</v>
      </c>
      <c r="AJ354" s="77">
        <v>45</v>
      </c>
      <c r="AK354" s="71" t="s">
        <v>148</v>
      </c>
      <c r="AL354" s="76">
        <v>42461</v>
      </c>
      <c r="AM354" s="76">
        <v>42461</v>
      </c>
      <c r="AN354" s="76">
        <v>42735</v>
      </c>
      <c r="AO354" s="77">
        <v>2016</v>
      </c>
      <c r="AP354" s="71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4"/>
      <c r="BB354" s="77"/>
      <c r="BC354" s="71"/>
      <c r="BD354" s="71" t="s">
        <v>1632</v>
      </c>
      <c r="BE354" s="71" t="s">
        <v>2193</v>
      </c>
      <c r="BF354" s="71">
        <v>2211353</v>
      </c>
    </row>
    <row r="355" spans="1:58" s="78" customFormat="1" ht="68.25" customHeight="1">
      <c r="A355" s="71">
        <v>3</v>
      </c>
      <c r="B355" s="71" t="s">
        <v>2086</v>
      </c>
      <c r="C355" s="71" t="s">
        <v>133</v>
      </c>
      <c r="D355" s="71" t="s">
        <v>2087</v>
      </c>
      <c r="E355" s="71" t="s">
        <v>2625</v>
      </c>
      <c r="F355" s="90" t="s">
        <v>1815</v>
      </c>
      <c r="G355" s="91" t="s">
        <v>2810</v>
      </c>
      <c r="H355" s="71" t="s">
        <v>408</v>
      </c>
      <c r="I355" s="71">
        <v>641644</v>
      </c>
      <c r="J355" s="72" t="s">
        <v>2088</v>
      </c>
      <c r="K355" s="71" t="s">
        <v>1087</v>
      </c>
      <c r="L355" s="71" t="s">
        <v>2629</v>
      </c>
      <c r="M355" s="73" t="s">
        <v>140</v>
      </c>
      <c r="N355" s="73">
        <v>20107071003</v>
      </c>
      <c r="O355" s="73" t="s">
        <v>123</v>
      </c>
      <c r="P355" s="71" t="s">
        <v>672</v>
      </c>
      <c r="Q355" s="74">
        <v>2542.3728799999999</v>
      </c>
      <c r="R355" s="74">
        <f t="shared" si="29"/>
        <v>2999.9999983999996</v>
      </c>
      <c r="S355" s="74">
        <v>2542.3728799999999</v>
      </c>
      <c r="T355" s="75">
        <v>0.18</v>
      </c>
      <c r="U355" s="74">
        <v>2542.3728799999999</v>
      </c>
      <c r="V355" s="74">
        <f t="shared" si="30"/>
        <v>2999.9999983999996</v>
      </c>
      <c r="W355" s="73" t="s">
        <v>289</v>
      </c>
      <c r="X355" s="73" t="s">
        <v>133</v>
      </c>
      <c r="Y355" s="73" t="s">
        <v>133</v>
      </c>
      <c r="Z355" s="73" t="s">
        <v>290</v>
      </c>
      <c r="AA355" s="76">
        <v>42319</v>
      </c>
      <c r="AB355" s="76">
        <v>42364</v>
      </c>
      <c r="AC355" s="77"/>
      <c r="AD355" s="77"/>
      <c r="AE355" s="72" t="s">
        <v>2088</v>
      </c>
      <c r="AF355" s="73" t="s">
        <v>399</v>
      </c>
      <c r="AG355" s="71">
        <v>796</v>
      </c>
      <c r="AH355" s="71" t="s">
        <v>231</v>
      </c>
      <c r="AI355" s="77">
        <v>1</v>
      </c>
      <c r="AJ355" s="77">
        <v>45</v>
      </c>
      <c r="AK355" s="71" t="s">
        <v>148</v>
      </c>
      <c r="AL355" s="76">
        <v>42384</v>
      </c>
      <c r="AM355" s="76">
        <v>42384</v>
      </c>
      <c r="AN355" s="76">
        <v>43100</v>
      </c>
      <c r="AO355" s="77" t="s">
        <v>292</v>
      </c>
      <c r="AP355" s="71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4"/>
      <c r="BB355" s="77"/>
      <c r="BC355" s="71"/>
      <c r="BD355" s="71" t="s">
        <v>2549</v>
      </c>
      <c r="BE355" s="71" t="s">
        <v>1815</v>
      </c>
      <c r="BF355" s="71">
        <v>5020850</v>
      </c>
    </row>
    <row r="356" spans="1:58" s="78" customFormat="1" ht="68.25" customHeight="1">
      <c r="A356" s="71">
        <v>3</v>
      </c>
      <c r="B356" s="71" t="s">
        <v>2089</v>
      </c>
      <c r="C356" s="71" t="s">
        <v>133</v>
      </c>
      <c r="D356" s="71" t="s">
        <v>2087</v>
      </c>
      <c r="E356" s="71" t="s">
        <v>2625</v>
      </c>
      <c r="F356" s="90" t="s">
        <v>1815</v>
      </c>
      <c r="G356" s="91" t="s">
        <v>2810</v>
      </c>
      <c r="H356" s="71" t="s">
        <v>408</v>
      </c>
      <c r="I356" s="71">
        <v>641647</v>
      </c>
      <c r="J356" s="72" t="s">
        <v>2090</v>
      </c>
      <c r="K356" s="71" t="s">
        <v>1087</v>
      </c>
      <c r="L356" s="71" t="s">
        <v>2629</v>
      </c>
      <c r="M356" s="73" t="s">
        <v>140</v>
      </c>
      <c r="N356" s="73">
        <v>20107071003</v>
      </c>
      <c r="O356" s="73" t="s">
        <v>123</v>
      </c>
      <c r="P356" s="71" t="s">
        <v>672</v>
      </c>
      <c r="Q356" s="74">
        <v>1271.1864399999999</v>
      </c>
      <c r="R356" s="74">
        <f t="shared" si="29"/>
        <v>1499.9999991999998</v>
      </c>
      <c r="S356" s="74">
        <v>1271.1864399999999</v>
      </c>
      <c r="T356" s="75">
        <v>0.18</v>
      </c>
      <c r="U356" s="74">
        <v>1271.1864399999999</v>
      </c>
      <c r="V356" s="74">
        <f t="shared" si="30"/>
        <v>1499.9999991999998</v>
      </c>
      <c r="W356" s="73" t="s">
        <v>289</v>
      </c>
      <c r="X356" s="73" t="s">
        <v>133</v>
      </c>
      <c r="Y356" s="73" t="s">
        <v>133</v>
      </c>
      <c r="Z356" s="73" t="s">
        <v>290</v>
      </c>
      <c r="AA356" s="76">
        <v>42319</v>
      </c>
      <c r="AB356" s="76">
        <v>42364</v>
      </c>
      <c r="AC356" s="77"/>
      <c r="AD356" s="77"/>
      <c r="AE356" s="72" t="s">
        <v>2090</v>
      </c>
      <c r="AF356" s="73" t="s">
        <v>399</v>
      </c>
      <c r="AG356" s="71">
        <v>796</v>
      </c>
      <c r="AH356" s="71" t="s">
        <v>231</v>
      </c>
      <c r="AI356" s="77">
        <v>1</v>
      </c>
      <c r="AJ356" s="77">
        <v>45</v>
      </c>
      <c r="AK356" s="71" t="s">
        <v>148</v>
      </c>
      <c r="AL356" s="76">
        <v>42384</v>
      </c>
      <c r="AM356" s="76">
        <v>42384</v>
      </c>
      <c r="AN356" s="76">
        <v>43100</v>
      </c>
      <c r="AO356" s="77" t="s">
        <v>292</v>
      </c>
      <c r="AP356" s="71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4"/>
      <c r="BB356" s="77"/>
      <c r="BC356" s="71"/>
      <c r="BD356" s="71" t="s">
        <v>2549</v>
      </c>
      <c r="BE356" s="71" t="s">
        <v>1815</v>
      </c>
      <c r="BF356" s="71">
        <v>5020850</v>
      </c>
    </row>
    <row r="357" spans="1:58" s="78" customFormat="1" ht="68.25" customHeight="1">
      <c r="A357" s="71">
        <v>3</v>
      </c>
      <c r="B357" s="71" t="s">
        <v>2091</v>
      </c>
      <c r="C357" s="71" t="s">
        <v>133</v>
      </c>
      <c r="D357" s="71" t="s">
        <v>2092</v>
      </c>
      <c r="E357" s="71" t="s">
        <v>2625</v>
      </c>
      <c r="F357" s="90" t="s">
        <v>2193</v>
      </c>
      <c r="G357" s="91" t="s">
        <v>2736</v>
      </c>
      <c r="H357" s="71" t="s">
        <v>408</v>
      </c>
      <c r="I357" s="71">
        <v>641651</v>
      </c>
      <c r="J357" s="72" t="s">
        <v>2093</v>
      </c>
      <c r="K357" s="71" t="s">
        <v>2094</v>
      </c>
      <c r="L357" s="71" t="s">
        <v>617</v>
      </c>
      <c r="M357" s="73" t="s">
        <v>140</v>
      </c>
      <c r="N357" s="73">
        <v>201020202</v>
      </c>
      <c r="O357" s="73" t="s">
        <v>111</v>
      </c>
      <c r="P357" s="71" t="s">
        <v>672</v>
      </c>
      <c r="Q357" s="74">
        <v>5225</v>
      </c>
      <c r="R357" s="74">
        <f t="shared" si="29"/>
        <v>6165.5</v>
      </c>
      <c r="S357" s="74">
        <v>5225</v>
      </c>
      <c r="T357" s="75">
        <v>0.18</v>
      </c>
      <c r="U357" s="74">
        <v>5225</v>
      </c>
      <c r="V357" s="74">
        <f t="shared" si="30"/>
        <v>6165.5</v>
      </c>
      <c r="W357" s="73" t="s">
        <v>289</v>
      </c>
      <c r="X357" s="73" t="s">
        <v>133</v>
      </c>
      <c r="Y357" s="73" t="s">
        <v>133</v>
      </c>
      <c r="Z357" s="73" t="s">
        <v>290</v>
      </c>
      <c r="AA357" s="76">
        <v>42464</v>
      </c>
      <c r="AB357" s="76">
        <v>42509</v>
      </c>
      <c r="AC357" s="77"/>
      <c r="AD357" s="77"/>
      <c r="AE357" s="72" t="s">
        <v>2093</v>
      </c>
      <c r="AF357" s="73" t="s">
        <v>399</v>
      </c>
      <c r="AG357" s="71">
        <v>796</v>
      </c>
      <c r="AH357" s="71" t="s">
        <v>231</v>
      </c>
      <c r="AI357" s="77">
        <v>1</v>
      </c>
      <c r="AJ357" s="77">
        <v>45</v>
      </c>
      <c r="AK357" s="71" t="s">
        <v>148</v>
      </c>
      <c r="AL357" s="76">
        <v>42529</v>
      </c>
      <c r="AM357" s="76">
        <v>42529</v>
      </c>
      <c r="AN357" s="76">
        <v>42734</v>
      </c>
      <c r="AO357" s="77">
        <v>2016</v>
      </c>
      <c r="AP357" s="71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4"/>
      <c r="BB357" s="77"/>
      <c r="BC357" s="71"/>
      <c r="BD357" s="71" t="s">
        <v>1632</v>
      </c>
      <c r="BE357" s="71" t="s">
        <v>2193</v>
      </c>
      <c r="BF357" s="71">
        <v>7424020</v>
      </c>
    </row>
    <row r="358" spans="1:58" s="78" customFormat="1" ht="68.25" customHeight="1">
      <c r="A358" s="71">
        <v>3</v>
      </c>
      <c r="B358" s="71" t="s">
        <v>2095</v>
      </c>
      <c r="C358" s="71" t="s">
        <v>133</v>
      </c>
      <c r="D358" s="71" t="s">
        <v>2087</v>
      </c>
      <c r="E358" s="71" t="s">
        <v>2625</v>
      </c>
      <c r="F358" s="90" t="s">
        <v>1815</v>
      </c>
      <c r="G358" s="91" t="s">
        <v>2810</v>
      </c>
      <c r="H358" s="71" t="s">
        <v>408</v>
      </c>
      <c r="I358" s="71">
        <v>641652</v>
      </c>
      <c r="J358" s="72" t="s">
        <v>2096</v>
      </c>
      <c r="K358" s="71" t="s">
        <v>1087</v>
      </c>
      <c r="L358" s="71" t="s">
        <v>2096</v>
      </c>
      <c r="M358" s="73" t="s">
        <v>140</v>
      </c>
      <c r="N358" s="73">
        <v>20107071003</v>
      </c>
      <c r="O358" s="73" t="s">
        <v>123</v>
      </c>
      <c r="P358" s="71" t="s">
        <v>672</v>
      </c>
      <c r="Q358" s="74">
        <v>1271.1864399999999</v>
      </c>
      <c r="R358" s="74">
        <f t="shared" si="29"/>
        <v>1499.9999991999998</v>
      </c>
      <c r="S358" s="74">
        <v>1271.1864399999999</v>
      </c>
      <c r="T358" s="75">
        <v>0.18</v>
      </c>
      <c r="U358" s="74">
        <v>1271.1864399999999</v>
      </c>
      <c r="V358" s="74">
        <f t="shared" si="30"/>
        <v>1499.9999991999998</v>
      </c>
      <c r="W358" s="73" t="s">
        <v>289</v>
      </c>
      <c r="X358" s="73" t="s">
        <v>133</v>
      </c>
      <c r="Y358" s="73" t="s">
        <v>133</v>
      </c>
      <c r="Z358" s="73" t="s">
        <v>290</v>
      </c>
      <c r="AA358" s="76">
        <v>42319</v>
      </c>
      <c r="AB358" s="76">
        <v>42364</v>
      </c>
      <c r="AC358" s="77"/>
      <c r="AD358" s="77"/>
      <c r="AE358" s="72" t="s">
        <v>2096</v>
      </c>
      <c r="AF358" s="73" t="s">
        <v>399</v>
      </c>
      <c r="AG358" s="71">
        <v>796</v>
      </c>
      <c r="AH358" s="71" t="s">
        <v>231</v>
      </c>
      <c r="AI358" s="77">
        <v>1</v>
      </c>
      <c r="AJ358" s="77">
        <v>45</v>
      </c>
      <c r="AK358" s="71" t="s">
        <v>148</v>
      </c>
      <c r="AL358" s="76">
        <v>42384</v>
      </c>
      <c r="AM358" s="76">
        <v>42384</v>
      </c>
      <c r="AN358" s="76">
        <v>43100</v>
      </c>
      <c r="AO358" s="77" t="s">
        <v>292</v>
      </c>
      <c r="AP358" s="71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4"/>
      <c r="BB358" s="77"/>
      <c r="BC358" s="71"/>
      <c r="BD358" s="71" t="s">
        <v>2549</v>
      </c>
      <c r="BE358" s="71" t="s">
        <v>1815</v>
      </c>
      <c r="BF358" s="71">
        <v>5020850</v>
      </c>
    </row>
    <row r="359" spans="1:58" s="78" customFormat="1" ht="68.25" customHeight="1">
      <c r="A359" s="71">
        <v>3</v>
      </c>
      <c r="B359" s="71" t="s">
        <v>2097</v>
      </c>
      <c r="C359" s="71" t="s">
        <v>133</v>
      </c>
      <c r="D359" s="71" t="s">
        <v>2092</v>
      </c>
      <c r="E359" s="71" t="s">
        <v>2625</v>
      </c>
      <c r="F359" s="90" t="s">
        <v>2193</v>
      </c>
      <c r="G359" s="91" t="s">
        <v>2736</v>
      </c>
      <c r="H359" s="71" t="s">
        <v>408</v>
      </c>
      <c r="I359" s="71">
        <v>641654</v>
      </c>
      <c r="J359" s="72" t="s">
        <v>2098</v>
      </c>
      <c r="K359" s="71" t="s">
        <v>1763</v>
      </c>
      <c r="L359" s="71" t="s">
        <v>617</v>
      </c>
      <c r="M359" s="73" t="s">
        <v>140</v>
      </c>
      <c r="N359" s="73">
        <v>201020202</v>
      </c>
      <c r="O359" s="73" t="s">
        <v>111</v>
      </c>
      <c r="P359" s="71" t="s">
        <v>672</v>
      </c>
      <c r="Q359" s="74">
        <v>9411</v>
      </c>
      <c r="R359" s="74">
        <f t="shared" si="29"/>
        <v>11104.98</v>
      </c>
      <c r="S359" s="74">
        <v>9411</v>
      </c>
      <c r="T359" s="75">
        <v>0.18</v>
      </c>
      <c r="U359" s="74">
        <v>9411</v>
      </c>
      <c r="V359" s="74">
        <f t="shared" si="30"/>
        <v>11104.98</v>
      </c>
      <c r="W359" s="73" t="s">
        <v>143</v>
      </c>
      <c r="X359" s="73" t="s">
        <v>133</v>
      </c>
      <c r="Y359" s="73" t="s">
        <v>133</v>
      </c>
      <c r="Z359" s="73" t="s">
        <v>290</v>
      </c>
      <c r="AA359" s="76">
        <v>42443</v>
      </c>
      <c r="AB359" s="76">
        <v>42503</v>
      </c>
      <c r="AC359" s="77"/>
      <c r="AD359" s="77"/>
      <c r="AE359" s="72" t="s">
        <v>2098</v>
      </c>
      <c r="AF359" s="73" t="s">
        <v>399</v>
      </c>
      <c r="AG359" s="71">
        <v>796</v>
      </c>
      <c r="AH359" s="71" t="s">
        <v>231</v>
      </c>
      <c r="AI359" s="77">
        <v>1</v>
      </c>
      <c r="AJ359" s="77">
        <v>45</v>
      </c>
      <c r="AK359" s="71" t="s">
        <v>148</v>
      </c>
      <c r="AL359" s="76">
        <v>42523</v>
      </c>
      <c r="AM359" s="76">
        <v>42523</v>
      </c>
      <c r="AN359" s="76">
        <v>42734</v>
      </c>
      <c r="AO359" s="77">
        <v>2016</v>
      </c>
      <c r="AP359" s="71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4"/>
      <c r="BB359" s="77"/>
      <c r="BC359" s="71"/>
      <c r="BD359" s="71" t="s">
        <v>2549</v>
      </c>
      <c r="BE359" s="71" t="s">
        <v>2193</v>
      </c>
      <c r="BF359" s="71">
        <v>7424020</v>
      </c>
    </row>
    <row r="360" spans="1:58" s="78" customFormat="1" ht="68.25" customHeight="1">
      <c r="A360" s="71">
        <v>8</v>
      </c>
      <c r="B360" s="71" t="s">
        <v>2099</v>
      </c>
      <c r="C360" s="71" t="s">
        <v>133</v>
      </c>
      <c r="D360" s="71" t="s">
        <v>2053</v>
      </c>
      <c r="E360" s="71" t="s">
        <v>2625</v>
      </c>
      <c r="F360" s="90" t="s">
        <v>2194</v>
      </c>
      <c r="G360" s="91" t="s">
        <v>2722</v>
      </c>
      <c r="H360" s="71" t="s">
        <v>408</v>
      </c>
      <c r="I360" s="71">
        <v>641600</v>
      </c>
      <c r="J360" s="72" t="s">
        <v>2100</v>
      </c>
      <c r="K360" s="71" t="s">
        <v>1844</v>
      </c>
      <c r="L360" s="71" t="s">
        <v>1844</v>
      </c>
      <c r="M360" s="73" t="s">
        <v>140</v>
      </c>
      <c r="N360" s="73">
        <v>20105140301</v>
      </c>
      <c r="O360" s="73" t="s">
        <v>113</v>
      </c>
      <c r="P360" s="71" t="s">
        <v>672</v>
      </c>
      <c r="Q360" s="74">
        <v>849.43144999999993</v>
      </c>
      <c r="R360" s="74">
        <f t="shared" si="29"/>
        <v>1002.3291109999999</v>
      </c>
      <c r="S360" s="74">
        <v>849.43144999999993</v>
      </c>
      <c r="T360" s="75">
        <v>0.18</v>
      </c>
      <c r="U360" s="74">
        <v>849.43144999999993</v>
      </c>
      <c r="V360" s="74">
        <f t="shared" si="30"/>
        <v>1002.3291109999999</v>
      </c>
      <c r="W360" s="73" t="s">
        <v>289</v>
      </c>
      <c r="X360" s="73" t="s">
        <v>133</v>
      </c>
      <c r="Y360" s="73" t="s">
        <v>133</v>
      </c>
      <c r="Z360" s="73" t="s">
        <v>290</v>
      </c>
      <c r="AA360" s="76">
        <v>42323</v>
      </c>
      <c r="AB360" s="76">
        <v>42353</v>
      </c>
      <c r="AC360" s="77"/>
      <c r="AD360" s="77"/>
      <c r="AE360" s="72" t="s">
        <v>2101</v>
      </c>
      <c r="AF360" s="73" t="s">
        <v>399</v>
      </c>
      <c r="AG360" s="71">
        <v>796</v>
      </c>
      <c r="AH360" s="71" t="s">
        <v>231</v>
      </c>
      <c r="AI360" s="77">
        <v>1</v>
      </c>
      <c r="AJ360" s="77">
        <v>45</v>
      </c>
      <c r="AK360" s="71" t="s">
        <v>148</v>
      </c>
      <c r="AL360" s="76">
        <v>42370</v>
      </c>
      <c r="AM360" s="76">
        <v>42370</v>
      </c>
      <c r="AN360" s="76">
        <v>42735</v>
      </c>
      <c r="AO360" s="77">
        <v>2016</v>
      </c>
      <c r="AP360" s="71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4"/>
      <c r="BB360" s="77"/>
      <c r="BC360" s="71"/>
      <c r="BD360" s="71" t="s">
        <v>2549</v>
      </c>
      <c r="BE360" s="71" t="s">
        <v>2194</v>
      </c>
      <c r="BF360" s="71">
        <v>4530870</v>
      </c>
    </row>
    <row r="361" spans="1:58" s="78" customFormat="1" ht="68.25" customHeight="1">
      <c r="A361" s="71">
        <v>8</v>
      </c>
      <c r="B361" s="71" t="s">
        <v>2102</v>
      </c>
      <c r="C361" s="71" t="s">
        <v>133</v>
      </c>
      <c r="D361" s="71" t="s">
        <v>2053</v>
      </c>
      <c r="E361" s="71" t="s">
        <v>2625</v>
      </c>
      <c r="F361" s="90" t="s">
        <v>2194</v>
      </c>
      <c r="G361" s="91" t="s">
        <v>2790</v>
      </c>
      <c r="H361" s="71" t="s">
        <v>408</v>
      </c>
      <c r="I361" s="71">
        <v>641601</v>
      </c>
      <c r="J361" s="72" t="s">
        <v>2103</v>
      </c>
      <c r="K361" s="71" t="s">
        <v>1844</v>
      </c>
      <c r="L361" s="71" t="s">
        <v>1844</v>
      </c>
      <c r="M361" s="73" t="s">
        <v>140</v>
      </c>
      <c r="N361" s="73">
        <v>20105140301</v>
      </c>
      <c r="O361" s="73" t="s">
        <v>113</v>
      </c>
      <c r="P361" s="71" t="s">
        <v>672</v>
      </c>
      <c r="Q361" s="74">
        <v>1705.0003200000001</v>
      </c>
      <c r="R361" s="74">
        <f t="shared" si="29"/>
        <v>2011.9003776</v>
      </c>
      <c r="S361" s="74">
        <v>1705.0003200000001</v>
      </c>
      <c r="T361" s="75">
        <v>0.18</v>
      </c>
      <c r="U361" s="74">
        <v>1705.0003200000001</v>
      </c>
      <c r="V361" s="74">
        <f t="shared" si="30"/>
        <v>2011.9003776</v>
      </c>
      <c r="W361" s="73" t="s">
        <v>289</v>
      </c>
      <c r="X361" s="73" t="s">
        <v>133</v>
      </c>
      <c r="Y361" s="73" t="s">
        <v>133</v>
      </c>
      <c r="Z361" s="73" t="s">
        <v>290</v>
      </c>
      <c r="AA361" s="76">
        <v>42323</v>
      </c>
      <c r="AB361" s="76">
        <v>42353</v>
      </c>
      <c r="AC361" s="77"/>
      <c r="AD361" s="77"/>
      <c r="AE361" s="72" t="s">
        <v>2104</v>
      </c>
      <c r="AF361" s="73" t="s">
        <v>399</v>
      </c>
      <c r="AG361" s="71">
        <v>796</v>
      </c>
      <c r="AH361" s="71" t="s">
        <v>231</v>
      </c>
      <c r="AI361" s="77">
        <v>1</v>
      </c>
      <c r="AJ361" s="77">
        <v>45</v>
      </c>
      <c r="AK361" s="71" t="s">
        <v>148</v>
      </c>
      <c r="AL361" s="76">
        <v>42370</v>
      </c>
      <c r="AM361" s="76">
        <v>42370</v>
      </c>
      <c r="AN361" s="76">
        <v>42735</v>
      </c>
      <c r="AO361" s="77">
        <v>2016</v>
      </c>
      <c r="AP361" s="71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4"/>
      <c r="BB361" s="77"/>
      <c r="BC361" s="71"/>
      <c r="BD361" s="71" t="s">
        <v>2549</v>
      </c>
      <c r="BE361" s="71" t="s">
        <v>2194</v>
      </c>
      <c r="BF361" s="71">
        <v>7493054</v>
      </c>
    </row>
    <row r="362" spans="1:58" s="78" customFormat="1" ht="68.25" customHeight="1">
      <c r="A362" s="71">
        <v>8</v>
      </c>
      <c r="B362" s="71" t="s">
        <v>2105</v>
      </c>
      <c r="C362" s="71" t="s">
        <v>133</v>
      </c>
      <c r="D362" s="71" t="s">
        <v>2038</v>
      </c>
      <c r="E362" s="71" t="s">
        <v>2625</v>
      </c>
      <c r="F362" s="90" t="s">
        <v>2193</v>
      </c>
      <c r="G362" s="91" t="s">
        <v>2749</v>
      </c>
      <c r="H362" s="71" t="s">
        <v>408</v>
      </c>
      <c r="I362" s="71">
        <v>641631</v>
      </c>
      <c r="J362" s="72" t="s">
        <v>2106</v>
      </c>
      <c r="K362" s="71" t="s">
        <v>2107</v>
      </c>
      <c r="L362" s="71" t="s">
        <v>2107</v>
      </c>
      <c r="M362" s="73" t="s">
        <v>140</v>
      </c>
      <c r="N362" s="73">
        <v>20105140702</v>
      </c>
      <c r="O362" s="73" t="s">
        <v>86</v>
      </c>
      <c r="P362" s="71" t="s">
        <v>672</v>
      </c>
      <c r="Q362" s="74">
        <v>1400</v>
      </c>
      <c r="R362" s="74">
        <f t="shared" si="29"/>
        <v>1652</v>
      </c>
      <c r="S362" s="74">
        <v>1000</v>
      </c>
      <c r="T362" s="75">
        <v>0.18</v>
      </c>
      <c r="U362" s="74">
        <v>1400</v>
      </c>
      <c r="V362" s="74">
        <f t="shared" si="30"/>
        <v>1652</v>
      </c>
      <c r="W362" s="73" t="s">
        <v>289</v>
      </c>
      <c r="X362" s="73" t="s">
        <v>133</v>
      </c>
      <c r="Y362" s="73" t="s">
        <v>133</v>
      </c>
      <c r="Z362" s="73" t="s">
        <v>290</v>
      </c>
      <c r="AA362" s="76">
        <v>42396</v>
      </c>
      <c r="AB362" s="76">
        <v>42441</v>
      </c>
      <c r="AC362" s="77"/>
      <c r="AD362" s="77"/>
      <c r="AE362" s="72" t="s">
        <v>2106</v>
      </c>
      <c r="AF362" s="73" t="s">
        <v>399</v>
      </c>
      <c r="AG362" s="71">
        <v>796</v>
      </c>
      <c r="AH362" s="71" t="s">
        <v>231</v>
      </c>
      <c r="AI362" s="77">
        <v>1</v>
      </c>
      <c r="AJ362" s="77">
        <v>45</v>
      </c>
      <c r="AK362" s="71" t="s">
        <v>148</v>
      </c>
      <c r="AL362" s="76">
        <v>42461</v>
      </c>
      <c r="AM362" s="76">
        <v>42461</v>
      </c>
      <c r="AN362" s="76">
        <v>42825</v>
      </c>
      <c r="AO362" s="77" t="s">
        <v>292</v>
      </c>
      <c r="AP362" s="71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4"/>
      <c r="BB362" s="77"/>
      <c r="BC362" s="71"/>
      <c r="BD362" s="71" t="s">
        <v>2549</v>
      </c>
      <c r="BE362" s="71" t="s">
        <v>2193</v>
      </c>
      <c r="BF362" s="71">
        <v>8513102</v>
      </c>
    </row>
    <row r="363" spans="1:58" s="78" customFormat="1" ht="68.25" customHeight="1">
      <c r="A363" s="71">
        <v>8</v>
      </c>
      <c r="B363" s="71" t="s">
        <v>2108</v>
      </c>
      <c r="C363" s="71" t="s">
        <v>133</v>
      </c>
      <c r="D363" s="71" t="s">
        <v>2109</v>
      </c>
      <c r="E363" s="71" t="s">
        <v>406</v>
      </c>
      <c r="F363" s="90" t="s">
        <v>2193</v>
      </c>
      <c r="G363" s="91" t="s">
        <v>2743</v>
      </c>
      <c r="H363" s="71" t="s">
        <v>408</v>
      </c>
      <c r="I363" s="71">
        <v>641635</v>
      </c>
      <c r="J363" s="72" t="s">
        <v>2110</v>
      </c>
      <c r="K363" s="71" t="s">
        <v>623</v>
      </c>
      <c r="L363" s="71" t="s">
        <v>2111</v>
      </c>
      <c r="M363" s="73" t="s">
        <v>140</v>
      </c>
      <c r="N363" s="73">
        <v>20105140703</v>
      </c>
      <c r="O363" s="73" t="s">
        <v>81</v>
      </c>
      <c r="P363" s="71" t="s">
        <v>672</v>
      </c>
      <c r="Q363" s="74">
        <v>6500</v>
      </c>
      <c r="R363" s="74">
        <f t="shared" si="29"/>
        <v>7670</v>
      </c>
      <c r="S363" s="74">
        <v>4000</v>
      </c>
      <c r="T363" s="75">
        <v>0.18</v>
      </c>
      <c r="U363" s="74">
        <v>6500</v>
      </c>
      <c r="V363" s="74">
        <f t="shared" si="30"/>
        <v>7670</v>
      </c>
      <c r="W363" s="73" t="s">
        <v>289</v>
      </c>
      <c r="X363" s="73" t="s">
        <v>133</v>
      </c>
      <c r="Y363" s="73" t="s">
        <v>133</v>
      </c>
      <c r="Z363" s="73" t="s">
        <v>290</v>
      </c>
      <c r="AA363" s="76">
        <v>42422</v>
      </c>
      <c r="AB363" s="76">
        <v>42467</v>
      </c>
      <c r="AC363" s="77"/>
      <c r="AD363" s="77"/>
      <c r="AE363" s="72" t="s">
        <v>2110</v>
      </c>
      <c r="AF363" s="73" t="s">
        <v>399</v>
      </c>
      <c r="AG363" s="71">
        <v>796</v>
      </c>
      <c r="AH363" s="71" t="s">
        <v>231</v>
      </c>
      <c r="AI363" s="77">
        <v>1</v>
      </c>
      <c r="AJ363" s="77">
        <v>45</v>
      </c>
      <c r="AK363" s="71" t="s">
        <v>148</v>
      </c>
      <c r="AL363" s="76">
        <v>42487</v>
      </c>
      <c r="AM363" s="76">
        <v>42487</v>
      </c>
      <c r="AN363" s="76">
        <v>42851</v>
      </c>
      <c r="AO363" s="77" t="s">
        <v>292</v>
      </c>
      <c r="AP363" s="71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4"/>
      <c r="BB363" s="77"/>
      <c r="BC363" s="71"/>
      <c r="BD363" s="71" t="s">
        <v>2549</v>
      </c>
      <c r="BE363" s="71" t="s">
        <v>2193</v>
      </c>
      <c r="BF363" s="71">
        <v>7493000</v>
      </c>
    </row>
    <row r="364" spans="1:58" s="78" customFormat="1" ht="68.25" customHeight="1">
      <c r="A364" s="71">
        <v>8</v>
      </c>
      <c r="B364" s="71" t="s">
        <v>2112</v>
      </c>
      <c r="C364" s="71" t="s">
        <v>133</v>
      </c>
      <c r="D364" s="71" t="s">
        <v>2113</v>
      </c>
      <c r="E364" s="71" t="s">
        <v>2114</v>
      </c>
      <c r="F364" s="90" t="s">
        <v>2193</v>
      </c>
      <c r="G364" s="91" t="s">
        <v>2811</v>
      </c>
      <c r="H364" s="71" t="s">
        <v>331</v>
      </c>
      <c r="I364" s="71">
        <v>641649</v>
      </c>
      <c r="J364" s="72" t="s">
        <v>2115</v>
      </c>
      <c r="K364" s="71" t="s">
        <v>96</v>
      </c>
      <c r="L364" s="71" t="s">
        <v>96</v>
      </c>
      <c r="M364" s="73" t="s">
        <v>140</v>
      </c>
      <c r="N364" s="73">
        <v>201050702</v>
      </c>
      <c r="O364" s="73" t="s">
        <v>96</v>
      </c>
      <c r="P364" s="71" t="s">
        <v>672</v>
      </c>
      <c r="Q364" s="74">
        <v>98581.551000000007</v>
      </c>
      <c r="R364" s="74">
        <f t="shared" si="29"/>
        <v>116326.23018</v>
      </c>
      <c r="S364" s="74">
        <v>33000</v>
      </c>
      <c r="T364" s="75">
        <v>0.18</v>
      </c>
      <c r="U364" s="74">
        <v>98581.551000000007</v>
      </c>
      <c r="V364" s="74">
        <f t="shared" si="30"/>
        <v>116326.23018</v>
      </c>
      <c r="W364" s="73" t="s">
        <v>143</v>
      </c>
      <c r="X364" s="73" t="s">
        <v>133</v>
      </c>
      <c r="Y364" s="73" t="s">
        <v>133</v>
      </c>
      <c r="Z364" s="73" t="s">
        <v>290</v>
      </c>
      <c r="AA364" s="76">
        <v>42350</v>
      </c>
      <c r="AB364" s="76">
        <v>42410</v>
      </c>
      <c r="AC364" s="77"/>
      <c r="AD364" s="77"/>
      <c r="AE364" s="72" t="s">
        <v>2115</v>
      </c>
      <c r="AF364" s="73" t="s">
        <v>399</v>
      </c>
      <c r="AG364" s="71">
        <v>796</v>
      </c>
      <c r="AH364" s="71" t="s">
        <v>231</v>
      </c>
      <c r="AI364" s="77">
        <v>1</v>
      </c>
      <c r="AJ364" s="77">
        <v>45</v>
      </c>
      <c r="AK364" s="71" t="s">
        <v>148</v>
      </c>
      <c r="AL364" s="76">
        <v>42430</v>
      </c>
      <c r="AM364" s="76">
        <v>42430</v>
      </c>
      <c r="AN364" s="76">
        <v>43159</v>
      </c>
      <c r="AO364" s="77" t="s">
        <v>1142</v>
      </c>
      <c r="AP364" s="71"/>
      <c r="AQ364" s="77"/>
      <c r="AR364" s="77"/>
      <c r="AS364" s="77"/>
      <c r="AT364" s="77"/>
      <c r="AU364" s="77"/>
      <c r="AV364" s="77"/>
      <c r="AW364" s="77"/>
      <c r="AX364" s="77"/>
      <c r="AY364" s="77"/>
      <c r="AZ364" s="77"/>
      <c r="BA364" s="74"/>
      <c r="BB364" s="77"/>
      <c r="BC364" s="71"/>
      <c r="BD364" s="71" t="s">
        <v>2549</v>
      </c>
      <c r="BE364" s="71" t="s">
        <v>2193</v>
      </c>
      <c r="BF364" s="71">
        <v>4010419</v>
      </c>
    </row>
    <row r="365" spans="1:58" s="78" customFormat="1" ht="68.25" customHeight="1">
      <c r="A365" s="71">
        <v>8</v>
      </c>
      <c r="B365" s="71" t="s">
        <v>2116</v>
      </c>
      <c r="C365" s="71" t="s">
        <v>133</v>
      </c>
      <c r="D365" s="71" t="s">
        <v>2087</v>
      </c>
      <c r="E365" s="71" t="s">
        <v>2625</v>
      </c>
      <c r="F365" s="90" t="s">
        <v>1815</v>
      </c>
      <c r="G365" s="91" t="s">
        <v>2810</v>
      </c>
      <c r="H365" s="71" t="s">
        <v>331</v>
      </c>
      <c r="I365" s="71">
        <v>641653</v>
      </c>
      <c r="J365" s="72" t="s">
        <v>2117</v>
      </c>
      <c r="K365" s="71" t="s">
        <v>1751</v>
      </c>
      <c r="L365" s="71" t="s">
        <v>2118</v>
      </c>
      <c r="M365" s="73" t="s">
        <v>140</v>
      </c>
      <c r="N365" s="73">
        <v>20105140401</v>
      </c>
      <c r="O365" s="73" t="s">
        <v>106</v>
      </c>
      <c r="P365" s="71" t="s">
        <v>672</v>
      </c>
      <c r="Q365" s="74">
        <v>12710.66186</v>
      </c>
      <c r="R365" s="74">
        <f t="shared" si="29"/>
        <v>14998.580994799999</v>
      </c>
      <c r="S365" s="74">
        <v>6000</v>
      </c>
      <c r="T365" s="75">
        <v>0.18</v>
      </c>
      <c r="U365" s="74">
        <v>12710.66186</v>
      </c>
      <c r="V365" s="74">
        <f t="shared" si="30"/>
        <v>14998.580994799999</v>
      </c>
      <c r="W365" s="73" t="s">
        <v>143</v>
      </c>
      <c r="X365" s="73" t="s">
        <v>133</v>
      </c>
      <c r="Y365" s="73" t="s">
        <v>133</v>
      </c>
      <c r="Z365" s="73" t="s">
        <v>290</v>
      </c>
      <c r="AA365" s="76">
        <v>42465</v>
      </c>
      <c r="AB365" s="76">
        <v>42525</v>
      </c>
      <c r="AC365" s="77"/>
      <c r="AD365" s="77"/>
      <c r="AE365" s="72" t="s">
        <v>2117</v>
      </c>
      <c r="AF365" s="73" t="s">
        <v>399</v>
      </c>
      <c r="AG365" s="71">
        <v>796</v>
      </c>
      <c r="AH365" s="71" t="s">
        <v>231</v>
      </c>
      <c r="AI365" s="77">
        <v>1</v>
      </c>
      <c r="AJ365" s="77">
        <v>45</v>
      </c>
      <c r="AK365" s="71" t="s">
        <v>148</v>
      </c>
      <c r="AL365" s="76">
        <v>42545</v>
      </c>
      <c r="AM365" s="76">
        <v>42545</v>
      </c>
      <c r="AN365" s="76">
        <v>42909</v>
      </c>
      <c r="AO365" s="77" t="s">
        <v>292</v>
      </c>
      <c r="AP365" s="71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4"/>
      <c r="BB365" s="77"/>
      <c r="BC365" s="71"/>
      <c r="BD365" s="71" t="s">
        <v>1632</v>
      </c>
      <c r="BE365" s="71" t="s">
        <v>1815</v>
      </c>
      <c r="BF365" s="71">
        <v>5020850</v>
      </c>
    </row>
    <row r="366" spans="1:58" s="78" customFormat="1" ht="68.25" customHeight="1">
      <c r="A366" s="71">
        <v>8</v>
      </c>
      <c r="B366" s="71" t="s">
        <v>2119</v>
      </c>
      <c r="C366" s="71" t="s">
        <v>133</v>
      </c>
      <c r="D366" s="71" t="s">
        <v>2120</v>
      </c>
      <c r="E366" s="71" t="s">
        <v>2625</v>
      </c>
      <c r="F366" s="90" t="s">
        <v>2195</v>
      </c>
      <c r="G366" s="91" t="s">
        <v>2742</v>
      </c>
      <c r="H366" s="71" t="s">
        <v>331</v>
      </c>
      <c r="I366" s="71">
        <v>641658</v>
      </c>
      <c r="J366" s="72" t="s">
        <v>2121</v>
      </c>
      <c r="K366" s="71" t="s">
        <v>396</v>
      </c>
      <c r="L366" s="71" t="s">
        <v>396</v>
      </c>
      <c r="M366" s="73" t="s">
        <v>140</v>
      </c>
      <c r="N366" s="73" t="s">
        <v>293</v>
      </c>
      <c r="O366" s="73" t="s">
        <v>102</v>
      </c>
      <c r="P366" s="71" t="s">
        <v>672</v>
      </c>
      <c r="Q366" s="74">
        <v>8401.1913000000004</v>
      </c>
      <c r="R366" s="74">
        <f t="shared" si="29"/>
        <v>9913.4057339999999</v>
      </c>
      <c r="S366" s="74">
        <v>8401.1913000000004</v>
      </c>
      <c r="T366" s="75">
        <v>0.18</v>
      </c>
      <c r="U366" s="74">
        <v>8401.1913000000004</v>
      </c>
      <c r="V366" s="74">
        <f t="shared" si="30"/>
        <v>9913.4057339999999</v>
      </c>
      <c r="W366" s="73" t="s">
        <v>289</v>
      </c>
      <c r="X366" s="73" t="s">
        <v>133</v>
      </c>
      <c r="Y366" s="73" t="s">
        <v>133</v>
      </c>
      <c r="Z366" s="73" t="s">
        <v>290</v>
      </c>
      <c r="AA366" s="76">
        <v>42323</v>
      </c>
      <c r="AB366" s="76">
        <v>42353</v>
      </c>
      <c r="AC366" s="77"/>
      <c r="AD366" s="77"/>
      <c r="AE366" s="72" t="s">
        <v>2121</v>
      </c>
      <c r="AF366" s="73" t="s">
        <v>399</v>
      </c>
      <c r="AG366" s="71">
        <v>796</v>
      </c>
      <c r="AH366" s="71" t="s">
        <v>231</v>
      </c>
      <c r="AI366" s="77">
        <v>1</v>
      </c>
      <c r="AJ366" s="77">
        <v>45</v>
      </c>
      <c r="AK366" s="71" t="s">
        <v>148</v>
      </c>
      <c r="AL366" s="76">
        <v>42370</v>
      </c>
      <c r="AM366" s="76">
        <v>42370</v>
      </c>
      <c r="AN366" s="76">
        <v>42735</v>
      </c>
      <c r="AO366" s="77">
        <v>2016</v>
      </c>
      <c r="AP366" s="71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4"/>
      <c r="BB366" s="77"/>
      <c r="BC366" s="71"/>
      <c r="BD366" s="71" t="s">
        <v>1632</v>
      </c>
      <c r="BE366" s="71" t="s">
        <v>2195</v>
      </c>
      <c r="BF366" s="71">
        <v>9010010</v>
      </c>
    </row>
    <row r="367" spans="1:58" s="78" customFormat="1" ht="68.25" customHeight="1">
      <c r="A367" s="71">
        <v>8</v>
      </c>
      <c r="B367" s="71" t="s">
        <v>2122</v>
      </c>
      <c r="C367" s="71" t="s">
        <v>133</v>
      </c>
      <c r="D367" s="71" t="s">
        <v>2123</v>
      </c>
      <c r="E367" s="71" t="s">
        <v>2625</v>
      </c>
      <c r="F367" s="90" t="s">
        <v>2193</v>
      </c>
      <c r="G367" s="91" t="s">
        <v>2735</v>
      </c>
      <c r="H367" s="71" t="s">
        <v>408</v>
      </c>
      <c r="I367" s="71">
        <v>641664</v>
      </c>
      <c r="J367" s="72" t="s">
        <v>2124</v>
      </c>
      <c r="K367" s="71" t="s">
        <v>751</v>
      </c>
      <c r="L367" s="71" t="s">
        <v>635</v>
      </c>
      <c r="M367" s="73" t="s">
        <v>140</v>
      </c>
      <c r="N367" s="73">
        <v>20107071003</v>
      </c>
      <c r="O367" s="73" t="s">
        <v>107</v>
      </c>
      <c r="P367" s="71" t="s">
        <v>672</v>
      </c>
      <c r="Q367" s="74">
        <v>5339</v>
      </c>
      <c r="R367" s="74">
        <f t="shared" si="29"/>
        <v>6300.0199999999995</v>
      </c>
      <c r="S367" s="74">
        <v>5339</v>
      </c>
      <c r="T367" s="75">
        <v>0.18</v>
      </c>
      <c r="U367" s="74">
        <v>5339</v>
      </c>
      <c r="V367" s="74">
        <f t="shared" si="30"/>
        <v>6300.0199999999995</v>
      </c>
      <c r="W367" s="73" t="s">
        <v>289</v>
      </c>
      <c r="X367" s="73" t="s">
        <v>133</v>
      </c>
      <c r="Y367" s="73" t="s">
        <v>133</v>
      </c>
      <c r="Z367" s="73" t="s">
        <v>290</v>
      </c>
      <c r="AA367" s="76">
        <v>42323</v>
      </c>
      <c r="AB367" s="76">
        <v>42353</v>
      </c>
      <c r="AC367" s="77"/>
      <c r="AD367" s="77"/>
      <c r="AE367" s="72" t="s">
        <v>2124</v>
      </c>
      <c r="AF367" s="73" t="s">
        <v>399</v>
      </c>
      <c r="AG367" s="71">
        <v>797</v>
      </c>
      <c r="AH367" s="71" t="s">
        <v>231</v>
      </c>
      <c r="AI367" s="77">
        <v>1</v>
      </c>
      <c r="AJ367" s="77">
        <v>45</v>
      </c>
      <c r="AK367" s="71" t="s">
        <v>148</v>
      </c>
      <c r="AL367" s="76">
        <v>42370</v>
      </c>
      <c r="AM367" s="76">
        <v>42370</v>
      </c>
      <c r="AN367" s="76">
        <v>42735</v>
      </c>
      <c r="AO367" s="77">
        <v>2016</v>
      </c>
      <c r="AP367" s="71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4"/>
      <c r="BB367" s="77"/>
      <c r="BC367" s="71"/>
      <c r="BD367" s="71" t="s">
        <v>1632</v>
      </c>
      <c r="BE367" s="71" t="s">
        <v>2193</v>
      </c>
      <c r="BF367" s="71">
        <v>4560249</v>
      </c>
    </row>
    <row r="368" spans="1:58" s="78" customFormat="1" ht="68.25" customHeight="1">
      <c r="A368" s="71">
        <v>3</v>
      </c>
      <c r="B368" s="71" t="s">
        <v>2125</v>
      </c>
      <c r="C368" s="71" t="s">
        <v>133</v>
      </c>
      <c r="D368" s="71" t="s">
        <v>2123</v>
      </c>
      <c r="E368" s="71" t="s">
        <v>2625</v>
      </c>
      <c r="F368" s="90" t="s">
        <v>2664</v>
      </c>
      <c r="G368" s="91" t="s">
        <v>2728</v>
      </c>
      <c r="H368" s="71" t="s">
        <v>331</v>
      </c>
      <c r="I368" s="71">
        <v>641665</v>
      </c>
      <c r="J368" s="72" t="s">
        <v>2126</v>
      </c>
      <c r="K368" s="71" t="s">
        <v>700</v>
      </c>
      <c r="L368" s="71" t="s">
        <v>635</v>
      </c>
      <c r="M368" s="73" t="s">
        <v>140</v>
      </c>
      <c r="N368" s="73">
        <v>20107071003</v>
      </c>
      <c r="O368" s="73" t="s">
        <v>2699</v>
      </c>
      <c r="P368" s="71" t="s">
        <v>672</v>
      </c>
      <c r="Q368" s="74">
        <v>1949.2</v>
      </c>
      <c r="R368" s="74">
        <f t="shared" si="29"/>
        <v>2300.056</v>
      </c>
      <c r="S368" s="74">
        <v>1949.2</v>
      </c>
      <c r="T368" s="75">
        <v>0.18</v>
      </c>
      <c r="U368" s="74">
        <v>1949.2</v>
      </c>
      <c r="V368" s="74">
        <f t="shared" si="30"/>
        <v>2300.056</v>
      </c>
      <c r="W368" s="73" t="s">
        <v>289</v>
      </c>
      <c r="X368" s="73" t="s">
        <v>133</v>
      </c>
      <c r="Y368" s="73" t="s">
        <v>133</v>
      </c>
      <c r="Z368" s="73" t="s">
        <v>290</v>
      </c>
      <c r="AA368" s="76">
        <v>42323</v>
      </c>
      <c r="AB368" s="76">
        <v>42353</v>
      </c>
      <c r="AC368" s="77"/>
      <c r="AD368" s="77"/>
      <c r="AE368" s="72" t="s">
        <v>2126</v>
      </c>
      <c r="AF368" s="73" t="s">
        <v>399</v>
      </c>
      <c r="AG368" s="71">
        <v>798</v>
      </c>
      <c r="AH368" s="71" t="s">
        <v>231</v>
      </c>
      <c r="AI368" s="77">
        <v>1</v>
      </c>
      <c r="AJ368" s="77">
        <v>45</v>
      </c>
      <c r="AK368" s="71" t="s">
        <v>148</v>
      </c>
      <c r="AL368" s="76">
        <v>42370</v>
      </c>
      <c r="AM368" s="76">
        <v>42370</v>
      </c>
      <c r="AN368" s="76">
        <v>42735</v>
      </c>
      <c r="AO368" s="77">
        <v>2016</v>
      </c>
      <c r="AP368" s="71"/>
      <c r="AQ368" s="77"/>
      <c r="AR368" s="77"/>
      <c r="AS368" s="77"/>
      <c r="AT368" s="77"/>
      <c r="AU368" s="77"/>
      <c r="AV368" s="77"/>
      <c r="AW368" s="77"/>
      <c r="AX368" s="77"/>
      <c r="AY368" s="77"/>
      <c r="AZ368" s="77"/>
      <c r="BA368" s="74"/>
      <c r="BB368" s="77"/>
      <c r="BC368" s="71"/>
      <c r="BD368" s="71" t="s">
        <v>1632</v>
      </c>
      <c r="BE368" s="71" t="s">
        <v>2664</v>
      </c>
      <c r="BF368" s="71">
        <v>9319550</v>
      </c>
    </row>
    <row r="369" spans="1:58" s="78" customFormat="1" ht="68.25" customHeight="1">
      <c r="A369" s="71">
        <v>8</v>
      </c>
      <c r="B369" s="71" t="s">
        <v>2127</v>
      </c>
      <c r="C369" s="71" t="s">
        <v>133</v>
      </c>
      <c r="D369" s="71" t="s">
        <v>2123</v>
      </c>
      <c r="E369" s="71" t="s">
        <v>2625</v>
      </c>
      <c r="F369" s="90" t="s">
        <v>2193</v>
      </c>
      <c r="G369" s="91" t="s">
        <v>2812</v>
      </c>
      <c r="H369" s="71" t="s">
        <v>408</v>
      </c>
      <c r="I369" s="71">
        <v>641666</v>
      </c>
      <c r="J369" s="72" t="s">
        <v>2128</v>
      </c>
      <c r="K369" s="71" t="s">
        <v>2129</v>
      </c>
      <c r="L369" s="71" t="s">
        <v>635</v>
      </c>
      <c r="M369" s="73" t="s">
        <v>140</v>
      </c>
      <c r="N369" s="73">
        <v>20107071003</v>
      </c>
      <c r="O369" s="73" t="s">
        <v>2699</v>
      </c>
      <c r="P369" s="71" t="s">
        <v>672</v>
      </c>
      <c r="Q369" s="74">
        <v>2118.6999999999998</v>
      </c>
      <c r="R369" s="74">
        <f t="shared" si="29"/>
        <v>2500.0659999999998</v>
      </c>
      <c r="S369" s="74">
        <v>2118.6999999999998</v>
      </c>
      <c r="T369" s="75">
        <v>0.18</v>
      </c>
      <c r="U369" s="74">
        <v>2118.6999999999998</v>
      </c>
      <c r="V369" s="74">
        <f t="shared" si="30"/>
        <v>2500.0659999999998</v>
      </c>
      <c r="W369" s="73" t="s">
        <v>289</v>
      </c>
      <c r="X369" s="73" t="s">
        <v>133</v>
      </c>
      <c r="Y369" s="73" t="s">
        <v>133</v>
      </c>
      <c r="Z369" s="73" t="s">
        <v>290</v>
      </c>
      <c r="AA369" s="76">
        <v>42323</v>
      </c>
      <c r="AB369" s="76">
        <v>42353</v>
      </c>
      <c r="AC369" s="77"/>
      <c r="AD369" s="77"/>
      <c r="AE369" s="72" t="s">
        <v>2128</v>
      </c>
      <c r="AF369" s="73" t="s">
        <v>399</v>
      </c>
      <c r="AG369" s="71">
        <v>799</v>
      </c>
      <c r="AH369" s="71" t="s">
        <v>231</v>
      </c>
      <c r="AI369" s="77">
        <v>1</v>
      </c>
      <c r="AJ369" s="77">
        <v>45</v>
      </c>
      <c r="AK369" s="71" t="s">
        <v>148</v>
      </c>
      <c r="AL369" s="76">
        <v>42370</v>
      </c>
      <c r="AM369" s="76">
        <v>42370</v>
      </c>
      <c r="AN369" s="76">
        <v>42735</v>
      </c>
      <c r="AO369" s="77">
        <v>2016</v>
      </c>
      <c r="AP369" s="71"/>
      <c r="AQ369" s="77"/>
      <c r="AR369" s="77"/>
      <c r="AS369" s="77"/>
      <c r="AT369" s="77"/>
      <c r="AU369" s="77"/>
      <c r="AV369" s="77"/>
      <c r="AW369" s="77"/>
      <c r="AX369" s="77"/>
      <c r="AY369" s="77"/>
      <c r="AZ369" s="77"/>
      <c r="BA369" s="74"/>
      <c r="BB369" s="77"/>
      <c r="BC369" s="71"/>
      <c r="BD369" s="71" t="s">
        <v>1632</v>
      </c>
      <c r="BE369" s="71" t="s">
        <v>2193</v>
      </c>
      <c r="BF369" s="71">
        <v>9319160</v>
      </c>
    </row>
    <row r="370" spans="1:58" s="78" customFormat="1" ht="68.25" customHeight="1">
      <c r="A370" s="71">
        <v>8</v>
      </c>
      <c r="B370" s="71" t="s">
        <v>2131</v>
      </c>
      <c r="C370" s="71" t="s">
        <v>133</v>
      </c>
      <c r="D370" s="71" t="s">
        <v>2123</v>
      </c>
      <c r="E370" s="71" t="s">
        <v>2625</v>
      </c>
      <c r="F370" s="90" t="s">
        <v>2193</v>
      </c>
      <c r="G370" s="91" t="s">
        <v>2732</v>
      </c>
      <c r="H370" s="71" t="s">
        <v>408</v>
      </c>
      <c r="I370" s="71">
        <v>641668</v>
      </c>
      <c r="J370" s="72" t="s">
        <v>2132</v>
      </c>
      <c r="K370" s="71" t="s">
        <v>2133</v>
      </c>
      <c r="L370" s="71" t="s">
        <v>635</v>
      </c>
      <c r="M370" s="73" t="s">
        <v>140</v>
      </c>
      <c r="N370" s="73">
        <v>20107071003</v>
      </c>
      <c r="O370" s="73" t="s">
        <v>2699</v>
      </c>
      <c r="P370" s="71" t="s">
        <v>672</v>
      </c>
      <c r="Q370" s="74">
        <v>1968.2926699999998</v>
      </c>
      <c r="R370" s="74">
        <f t="shared" si="29"/>
        <v>2322.5853505999999</v>
      </c>
      <c r="S370" s="74">
        <v>1968.2926699999998</v>
      </c>
      <c r="T370" s="75">
        <v>0.18</v>
      </c>
      <c r="U370" s="74">
        <v>1968.2926699999998</v>
      </c>
      <c r="V370" s="74">
        <f t="shared" si="30"/>
        <v>2322.5853505999999</v>
      </c>
      <c r="W370" s="73" t="s">
        <v>289</v>
      </c>
      <c r="X370" s="73" t="s">
        <v>133</v>
      </c>
      <c r="Y370" s="73" t="s">
        <v>133</v>
      </c>
      <c r="Z370" s="73" t="s">
        <v>290</v>
      </c>
      <c r="AA370" s="76">
        <v>42323</v>
      </c>
      <c r="AB370" s="76">
        <v>42353</v>
      </c>
      <c r="AC370" s="77"/>
      <c r="AD370" s="77"/>
      <c r="AE370" s="72" t="s">
        <v>2132</v>
      </c>
      <c r="AF370" s="73" t="s">
        <v>399</v>
      </c>
      <c r="AG370" s="71">
        <v>801</v>
      </c>
      <c r="AH370" s="71" t="s">
        <v>231</v>
      </c>
      <c r="AI370" s="77">
        <v>1</v>
      </c>
      <c r="AJ370" s="77">
        <v>45</v>
      </c>
      <c r="AK370" s="71" t="s">
        <v>148</v>
      </c>
      <c r="AL370" s="76">
        <v>42370</v>
      </c>
      <c r="AM370" s="76">
        <v>42370</v>
      </c>
      <c r="AN370" s="76">
        <v>42735</v>
      </c>
      <c r="AO370" s="77">
        <v>2016</v>
      </c>
      <c r="AP370" s="71"/>
      <c r="AQ370" s="77"/>
      <c r="AR370" s="77"/>
      <c r="AS370" s="77"/>
      <c r="AT370" s="77"/>
      <c r="AU370" s="77"/>
      <c r="AV370" s="77"/>
      <c r="AW370" s="77"/>
      <c r="AX370" s="77"/>
      <c r="AY370" s="77"/>
      <c r="AZ370" s="77"/>
      <c r="BA370" s="74"/>
      <c r="BB370" s="77"/>
      <c r="BC370" s="71"/>
      <c r="BD370" s="71" t="s">
        <v>1632</v>
      </c>
      <c r="BE370" s="71" t="s">
        <v>2193</v>
      </c>
      <c r="BF370" s="71">
        <v>7422090</v>
      </c>
    </row>
    <row r="371" spans="1:58" s="78" customFormat="1" ht="68.25" customHeight="1">
      <c r="A371" s="71">
        <v>3</v>
      </c>
      <c r="B371" s="71" t="s">
        <v>2135</v>
      </c>
      <c r="C371" s="71" t="s">
        <v>133</v>
      </c>
      <c r="D371" s="71" t="s">
        <v>2136</v>
      </c>
      <c r="E371" s="71" t="s">
        <v>2625</v>
      </c>
      <c r="F371" s="90" t="s">
        <v>1737</v>
      </c>
      <c r="G371" s="91" t="s">
        <v>2813</v>
      </c>
      <c r="H371" s="71" t="s">
        <v>136</v>
      </c>
      <c r="I371" s="71">
        <v>88955</v>
      </c>
      <c r="J371" s="72" t="s">
        <v>2137</v>
      </c>
      <c r="K371" s="71" t="s">
        <v>1765</v>
      </c>
      <c r="L371" s="71" t="s">
        <v>651</v>
      </c>
      <c r="M371" s="73" t="s">
        <v>140</v>
      </c>
      <c r="N371" s="73">
        <v>201020101</v>
      </c>
      <c r="O371" s="73" t="s">
        <v>114</v>
      </c>
      <c r="P371" s="71" t="s">
        <v>672</v>
      </c>
      <c r="Q371" s="74">
        <v>2500</v>
      </c>
      <c r="R371" s="74">
        <f t="shared" si="29"/>
        <v>2950</v>
      </c>
      <c r="S371" s="74">
        <v>2500</v>
      </c>
      <c r="T371" s="75">
        <v>0.18</v>
      </c>
      <c r="U371" s="74">
        <v>2500</v>
      </c>
      <c r="V371" s="74">
        <f t="shared" si="30"/>
        <v>2950</v>
      </c>
      <c r="W371" s="73" t="s">
        <v>289</v>
      </c>
      <c r="X371" s="73" t="s">
        <v>133</v>
      </c>
      <c r="Y371" s="73" t="s">
        <v>133</v>
      </c>
      <c r="Z371" s="73" t="s">
        <v>144</v>
      </c>
      <c r="AA371" s="76">
        <v>42339</v>
      </c>
      <c r="AB371" s="76">
        <f>AA371+45</f>
        <v>42384</v>
      </c>
      <c r="AC371" s="77"/>
      <c r="AD371" s="77"/>
      <c r="AE371" s="72" t="s">
        <v>2137</v>
      </c>
      <c r="AF371" s="73" t="s">
        <v>291</v>
      </c>
      <c r="AG371" s="71">
        <v>796</v>
      </c>
      <c r="AH371" s="71" t="s">
        <v>147</v>
      </c>
      <c r="AI371" s="77">
        <v>1</v>
      </c>
      <c r="AJ371" s="77">
        <v>45931000</v>
      </c>
      <c r="AK371" s="71" t="s">
        <v>2138</v>
      </c>
      <c r="AL371" s="76">
        <v>42404</v>
      </c>
      <c r="AM371" s="76">
        <v>42404</v>
      </c>
      <c r="AN371" s="76">
        <v>42735</v>
      </c>
      <c r="AO371" s="77">
        <v>2016</v>
      </c>
      <c r="AP371" s="71"/>
      <c r="AQ371" s="77"/>
      <c r="AR371" s="77"/>
      <c r="AS371" s="77"/>
      <c r="AT371" s="77"/>
      <c r="AU371" s="77"/>
      <c r="AV371" s="77"/>
      <c r="AW371" s="77"/>
      <c r="AX371" s="77"/>
      <c r="AY371" s="77"/>
      <c r="AZ371" s="77"/>
      <c r="BA371" s="74"/>
      <c r="BB371" s="77"/>
      <c r="BC371" s="71"/>
      <c r="BD371" s="71" t="s">
        <v>2139</v>
      </c>
      <c r="BE371" s="71" t="s">
        <v>1737</v>
      </c>
      <c r="BF371" s="71">
        <v>2911160</v>
      </c>
    </row>
    <row r="372" spans="1:58" s="78" customFormat="1" ht="68.25" customHeight="1">
      <c r="A372" s="71">
        <v>3</v>
      </c>
      <c r="B372" s="71" t="s">
        <v>2140</v>
      </c>
      <c r="C372" s="71" t="s">
        <v>133</v>
      </c>
      <c r="D372" s="71" t="s">
        <v>2136</v>
      </c>
      <c r="E372" s="71" t="s">
        <v>2625</v>
      </c>
      <c r="F372" s="90" t="s">
        <v>1737</v>
      </c>
      <c r="G372" s="91" t="s">
        <v>2726</v>
      </c>
      <c r="H372" s="71" t="s">
        <v>408</v>
      </c>
      <c r="I372" s="71">
        <v>88954</v>
      </c>
      <c r="J372" s="72" t="s">
        <v>2141</v>
      </c>
      <c r="K372" s="71" t="s">
        <v>1069</v>
      </c>
      <c r="L372" s="71" t="s">
        <v>651</v>
      </c>
      <c r="M372" s="73" t="s">
        <v>140</v>
      </c>
      <c r="N372" s="73">
        <v>201020101</v>
      </c>
      <c r="O372" s="73" t="s">
        <v>114</v>
      </c>
      <c r="P372" s="71" t="s">
        <v>672</v>
      </c>
      <c r="Q372" s="74">
        <v>3000</v>
      </c>
      <c r="R372" s="74">
        <f t="shared" si="29"/>
        <v>3540</v>
      </c>
      <c r="S372" s="74">
        <v>3000</v>
      </c>
      <c r="T372" s="75">
        <v>0.18</v>
      </c>
      <c r="U372" s="74">
        <v>3000</v>
      </c>
      <c r="V372" s="74">
        <f t="shared" si="30"/>
        <v>3540</v>
      </c>
      <c r="W372" s="73" t="s">
        <v>289</v>
      </c>
      <c r="X372" s="73" t="s">
        <v>133</v>
      </c>
      <c r="Y372" s="73" t="s">
        <v>133</v>
      </c>
      <c r="Z372" s="73" t="s">
        <v>144</v>
      </c>
      <c r="AA372" s="76">
        <v>42339</v>
      </c>
      <c r="AB372" s="76">
        <f>AA372+45</f>
        <v>42384</v>
      </c>
      <c r="AC372" s="77"/>
      <c r="AD372" s="77"/>
      <c r="AE372" s="72" t="s">
        <v>2141</v>
      </c>
      <c r="AF372" s="73" t="s">
        <v>291</v>
      </c>
      <c r="AG372" s="71">
        <v>796</v>
      </c>
      <c r="AH372" s="71" t="s">
        <v>147</v>
      </c>
      <c r="AI372" s="77">
        <v>1</v>
      </c>
      <c r="AJ372" s="77">
        <v>45931000</v>
      </c>
      <c r="AK372" s="71" t="s">
        <v>2138</v>
      </c>
      <c r="AL372" s="76">
        <v>42404</v>
      </c>
      <c r="AM372" s="76">
        <v>42404</v>
      </c>
      <c r="AN372" s="76">
        <v>42735</v>
      </c>
      <c r="AO372" s="77">
        <v>2016</v>
      </c>
      <c r="AP372" s="71"/>
      <c r="AQ372" s="77"/>
      <c r="AR372" s="77"/>
      <c r="AS372" s="77"/>
      <c r="AT372" s="77"/>
      <c r="AU372" s="77"/>
      <c r="AV372" s="77"/>
      <c r="AW372" s="77"/>
      <c r="AX372" s="77"/>
      <c r="AY372" s="77"/>
      <c r="AZ372" s="77"/>
      <c r="BA372" s="74"/>
      <c r="BB372" s="77"/>
      <c r="BC372" s="71"/>
      <c r="BD372" s="71" t="s">
        <v>2139</v>
      </c>
      <c r="BE372" s="71" t="s">
        <v>1737</v>
      </c>
      <c r="BF372" s="71">
        <v>5020000</v>
      </c>
    </row>
    <row r="373" spans="1:58" s="78" customFormat="1" ht="68.25" customHeight="1">
      <c r="A373" s="71">
        <v>3</v>
      </c>
      <c r="B373" s="71" t="s">
        <v>2142</v>
      </c>
      <c r="C373" s="71" t="s">
        <v>133</v>
      </c>
      <c r="D373" s="71" t="s">
        <v>2136</v>
      </c>
      <c r="E373" s="71" t="s">
        <v>2625</v>
      </c>
      <c r="F373" s="90" t="s">
        <v>1737</v>
      </c>
      <c r="G373" s="91" t="s">
        <v>2813</v>
      </c>
      <c r="H373" s="71" t="s">
        <v>136</v>
      </c>
      <c r="I373" s="71">
        <v>88956</v>
      </c>
      <c r="J373" s="72" t="s">
        <v>2143</v>
      </c>
      <c r="K373" s="71" t="s">
        <v>2057</v>
      </c>
      <c r="L373" s="71" t="s">
        <v>651</v>
      </c>
      <c r="M373" s="73" t="s">
        <v>140</v>
      </c>
      <c r="N373" s="73">
        <v>201020101</v>
      </c>
      <c r="O373" s="73" t="s">
        <v>114</v>
      </c>
      <c r="P373" s="71" t="s">
        <v>672</v>
      </c>
      <c r="Q373" s="74">
        <v>10152.56</v>
      </c>
      <c r="R373" s="74">
        <f t="shared" si="29"/>
        <v>11980.020799999998</v>
      </c>
      <c r="S373" s="74">
        <v>10152.56</v>
      </c>
      <c r="T373" s="75">
        <v>0.18</v>
      </c>
      <c r="U373" s="74">
        <v>10152.56</v>
      </c>
      <c r="V373" s="74">
        <f t="shared" si="30"/>
        <v>11980.020799999998</v>
      </c>
      <c r="W373" s="73" t="s">
        <v>143</v>
      </c>
      <c r="X373" s="73" t="s">
        <v>133</v>
      </c>
      <c r="Y373" s="73" t="s">
        <v>133</v>
      </c>
      <c r="Z373" s="73" t="s">
        <v>144</v>
      </c>
      <c r="AA373" s="76">
        <v>42416</v>
      </c>
      <c r="AB373" s="76">
        <f>AA373+60</f>
        <v>42476</v>
      </c>
      <c r="AC373" s="77"/>
      <c r="AD373" s="77"/>
      <c r="AE373" s="72" t="s">
        <v>2143</v>
      </c>
      <c r="AF373" s="73" t="s">
        <v>291</v>
      </c>
      <c r="AG373" s="71">
        <v>796</v>
      </c>
      <c r="AH373" s="71" t="s">
        <v>147</v>
      </c>
      <c r="AI373" s="77">
        <v>1</v>
      </c>
      <c r="AJ373" s="77">
        <v>45931000</v>
      </c>
      <c r="AK373" s="71" t="s">
        <v>2138</v>
      </c>
      <c r="AL373" s="76">
        <v>42496</v>
      </c>
      <c r="AM373" s="76">
        <v>42496</v>
      </c>
      <c r="AN373" s="76">
        <v>42735</v>
      </c>
      <c r="AO373" s="77">
        <v>2016</v>
      </c>
      <c r="AP373" s="71"/>
      <c r="AQ373" s="77"/>
      <c r="AR373" s="77"/>
      <c r="AS373" s="77"/>
      <c r="AT373" s="77"/>
      <c r="AU373" s="77"/>
      <c r="AV373" s="77"/>
      <c r="AW373" s="77"/>
      <c r="AX373" s="77"/>
      <c r="AY373" s="77"/>
      <c r="AZ373" s="77"/>
      <c r="BA373" s="74"/>
      <c r="BB373" s="77"/>
      <c r="BC373" s="71"/>
      <c r="BD373" s="71" t="s">
        <v>2139</v>
      </c>
      <c r="BE373" s="71" t="s">
        <v>1737</v>
      </c>
      <c r="BF373" s="71">
        <v>2911160</v>
      </c>
    </row>
    <row r="374" spans="1:58" s="78" customFormat="1" ht="68.25" customHeight="1">
      <c r="A374" s="71">
        <v>3</v>
      </c>
      <c r="B374" s="71" t="s">
        <v>2144</v>
      </c>
      <c r="C374" s="71" t="s">
        <v>133</v>
      </c>
      <c r="D374" s="71" t="s">
        <v>2136</v>
      </c>
      <c r="E374" s="71" t="s">
        <v>2625</v>
      </c>
      <c r="F374" s="90" t="s">
        <v>1737</v>
      </c>
      <c r="G374" s="91" t="s">
        <v>2807</v>
      </c>
      <c r="H374" s="71" t="s">
        <v>136</v>
      </c>
      <c r="I374" s="71">
        <v>88957</v>
      </c>
      <c r="J374" s="72" t="s">
        <v>2145</v>
      </c>
      <c r="K374" s="71" t="s">
        <v>1788</v>
      </c>
      <c r="L374" s="71" t="s">
        <v>635</v>
      </c>
      <c r="M374" s="73" t="s">
        <v>140</v>
      </c>
      <c r="N374" s="73">
        <v>201020204</v>
      </c>
      <c r="O374" s="73" t="s">
        <v>123</v>
      </c>
      <c r="P374" s="71" t="s">
        <v>672</v>
      </c>
      <c r="Q374" s="74">
        <v>10000</v>
      </c>
      <c r="R374" s="74">
        <f t="shared" si="29"/>
        <v>11800</v>
      </c>
      <c r="S374" s="74">
        <v>10000</v>
      </c>
      <c r="T374" s="75">
        <v>0.18</v>
      </c>
      <c r="U374" s="74">
        <v>10000</v>
      </c>
      <c r="V374" s="74">
        <f t="shared" si="30"/>
        <v>11800</v>
      </c>
      <c r="W374" s="73" t="s">
        <v>143</v>
      </c>
      <c r="X374" s="73" t="s">
        <v>133</v>
      </c>
      <c r="Y374" s="73" t="s">
        <v>133</v>
      </c>
      <c r="Z374" s="73" t="s">
        <v>144</v>
      </c>
      <c r="AA374" s="76">
        <v>42417</v>
      </c>
      <c r="AB374" s="76">
        <f>AA374+60</f>
        <v>42477</v>
      </c>
      <c r="AC374" s="77"/>
      <c r="AD374" s="77"/>
      <c r="AE374" s="72" t="s">
        <v>2145</v>
      </c>
      <c r="AF374" s="73" t="s">
        <v>291</v>
      </c>
      <c r="AG374" s="71">
        <v>796</v>
      </c>
      <c r="AH374" s="71" t="s">
        <v>147</v>
      </c>
      <c r="AI374" s="77">
        <v>1</v>
      </c>
      <c r="AJ374" s="77">
        <v>45931000</v>
      </c>
      <c r="AK374" s="71" t="s">
        <v>2138</v>
      </c>
      <c r="AL374" s="76">
        <v>42497</v>
      </c>
      <c r="AM374" s="76">
        <v>42497</v>
      </c>
      <c r="AN374" s="76">
        <v>42735</v>
      </c>
      <c r="AO374" s="77">
        <v>2016</v>
      </c>
      <c r="AP374" s="71"/>
      <c r="AQ374" s="77"/>
      <c r="AR374" s="77"/>
      <c r="AS374" s="77"/>
      <c r="AT374" s="77"/>
      <c r="AU374" s="77"/>
      <c r="AV374" s="77"/>
      <c r="AW374" s="77"/>
      <c r="AX374" s="77"/>
      <c r="AY374" s="77"/>
      <c r="AZ374" s="77"/>
      <c r="BA374" s="74"/>
      <c r="BB374" s="77"/>
      <c r="BC374" s="71"/>
      <c r="BD374" s="71" t="s">
        <v>2139</v>
      </c>
      <c r="BE374" s="71" t="s">
        <v>1737</v>
      </c>
      <c r="BF374" s="71">
        <v>3520524</v>
      </c>
    </row>
    <row r="375" spans="1:58" s="78" customFormat="1" ht="68.25" customHeight="1">
      <c r="A375" s="71">
        <v>3</v>
      </c>
      <c r="B375" s="71" t="s">
        <v>2146</v>
      </c>
      <c r="C375" s="71" t="s">
        <v>133</v>
      </c>
      <c r="D375" s="71" t="s">
        <v>2136</v>
      </c>
      <c r="E375" s="71" t="s">
        <v>2625</v>
      </c>
      <c r="F375" s="90" t="s">
        <v>1737</v>
      </c>
      <c r="G375" s="91" t="s">
        <v>2735</v>
      </c>
      <c r="H375" s="71" t="s">
        <v>136</v>
      </c>
      <c r="I375" s="71">
        <v>88976</v>
      </c>
      <c r="J375" s="72" t="s">
        <v>2147</v>
      </c>
      <c r="K375" s="71" t="s">
        <v>1788</v>
      </c>
      <c r="L375" s="71" t="s">
        <v>635</v>
      </c>
      <c r="M375" s="73" t="s">
        <v>140</v>
      </c>
      <c r="N375" s="73">
        <v>201020204</v>
      </c>
      <c r="O375" s="73" t="s">
        <v>123</v>
      </c>
      <c r="P375" s="71" t="s">
        <v>672</v>
      </c>
      <c r="Q375" s="74">
        <v>1000</v>
      </c>
      <c r="R375" s="74">
        <f t="shared" si="29"/>
        <v>1180</v>
      </c>
      <c r="S375" s="74">
        <v>1000</v>
      </c>
      <c r="T375" s="75">
        <v>0.18</v>
      </c>
      <c r="U375" s="74">
        <v>1000</v>
      </c>
      <c r="V375" s="74">
        <f t="shared" si="30"/>
        <v>1180</v>
      </c>
      <c r="W375" s="73" t="s">
        <v>289</v>
      </c>
      <c r="X375" s="73" t="s">
        <v>133</v>
      </c>
      <c r="Y375" s="73" t="s">
        <v>133</v>
      </c>
      <c r="Z375" s="73" t="s">
        <v>144</v>
      </c>
      <c r="AA375" s="76">
        <v>42339</v>
      </c>
      <c r="AB375" s="76">
        <f t="shared" ref="AB375:AB381" si="31">AA375+45</f>
        <v>42384</v>
      </c>
      <c r="AC375" s="77"/>
      <c r="AD375" s="77"/>
      <c r="AE375" s="72" t="s">
        <v>2147</v>
      </c>
      <c r="AF375" s="73" t="s">
        <v>291</v>
      </c>
      <c r="AG375" s="71">
        <v>796</v>
      </c>
      <c r="AH375" s="71" t="s">
        <v>147</v>
      </c>
      <c r="AI375" s="77">
        <v>1</v>
      </c>
      <c r="AJ375" s="77">
        <v>45931000</v>
      </c>
      <c r="AK375" s="71" t="s">
        <v>2138</v>
      </c>
      <c r="AL375" s="76">
        <v>42404</v>
      </c>
      <c r="AM375" s="76">
        <v>42404</v>
      </c>
      <c r="AN375" s="76">
        <v>42735</v>
      </c>
      <c r="AO375" s="77">
        <v>2016</v>
      </c>
      <c r="AP375" s="71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4"/>
      <c r="BB375" s="77"/>
      <c r="BC375" s="71"/>
      <c r="BD375" s="71" t="s">
        <v>2139</v>
      </c>
      <c r="BE375" s="71" t="s">
        <v>1737</v>
      </c>
      <c r="BF375" s="71">
        <v>4560298</v>
      </c>
    </row>
    <row r="376" spans="1:58" s="78" customFormat="1" ht="68.25" customHeight="1">
      <c r="A376" s="71">
        <v>3</v>
      </c>
      <c r="B376" s="71" t="s">
        <v>2148</v>
      </c>
      <c r="C376" s="71" t="s">
        <v>133</v>
      </c>
      <c r="D376" s="71" t="s">
        <v>2136</v>
      </c>
      <c r="E376" s="71" t="s">
        <v>2625</v>
      </c>
      <c r="F376" s="90" t="s">
        <v>1737</v>
      </c>
      <c r="G376" s="91" t="s">
        <v>2742</v>
      </c>
      <c r="H376" s="71" t="s">
        <v>408</v>
      </c>
      <c r="I376" s="71">
        <v>88958</v>
      </c>
      <c r="J376" s="72" t="s">
        <v>2149</v>
      </c>
      <c r="K376" s="71" t="s">
        <v>1788</v>
      </c>
      <c r="L376" s="71" t="s">
        <v>635</v>
      </c>
      <c r="M376" s="73" t="s">
        <v>140</v>
      </c>
      <c r="N376" s="73">
        <v>201020204</v>
      </c>
      <c r="O376" s="73" t="s">
        <v>123</v>
      </c>
      <c r="P376" s="71" t="s">
        <v>672</v>
      </c>
      <c r="Q376" s="74">
        <v>1300</v>
      </c>
      <c r="R376" s="74">
        <f t="shared" si="29"/>
        <v>1534</v>
      </c>
      <c r="S376" s="74">
        <v>1300</v>
      </c>
      <c r="T376" s="75">
        <v>0.18</v>
      </c>
      <c r="U376" s="74">
        <v>1300</v>
      </c>
      <c r="V376" s="74">
        <f t="shared" si="30"/>
        <v>1534</v>
      </c>
      <c r="W376" s="73" t="s">
        <v>289</v>
      </c>
      <c r="X376" s="73" t="s">
        <v>133</v>
      </c>
      <c r="Y376" s="73" t="s">
        <v>133</v>
      </c>
      <c r="Z376" s="73" t="s">
        <v>144</v>
      </c>
      <c r="AA376" s="76">
        <v>42340</v>
      </c>
      <c r="AB376" s="76">
        <f t="shared" si="31"/>
        <v>42385</v>
      </c>
      <c r="AC376" s="77"/>
      <c r="AD376" s="77"/>
      <c r="AE376" s="72" t="s">
        <v>2149</v>
      </c>
      <c r="AF376" s="73" t="s">
        <v>291</v>
      </c>
      <c r="AG376" s="71">
        <v>796</v>
      </c>
      <c r="AH376" s="71" t="s">
        <v>147</v>
      </c>
      <c r="AI376" s="77">
        <v>1</v>
      </c>
      <c r="AJ376" s="77">
        <v>45931000</v>
      </c>
      <c r="AK376" s="71" t="s">
        <v>2138</v>
      </c>
      <c r="AL376" s="76">
        <v>42405</v>
      </c>
      <c r="AM376" s="76">
        <v>42405</v>
      </c>
      <c r="AN376" s="76">
        <v>42735</v>
      </c>
      <c r="AO376" s="77">
        <v>2016</v>
      </c>
      <c r="AP376" s="71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4"/>
      <c r="BB376" s="77"/>
      <c r="BC376" s="71"/>
      <c r="BD376" s="71" t="s">
        <v>2139</v>
      </c>
      <c r="BE376" s="71" t="s">
        <v>1737</v>
      </c>
      <c r="BF376" s="71">
        <v>9010030</v>
      </c>
    </row>
    <row r="377" spans="1:58" s="78" customFormat="1" ht="68.25" customHeight="1">
      <c r="A377" s="71">
        <v>3</v>
      </c>
      <c r="B377" s="71" t="s">
        <v>2150</v>
      </c>
      <c r="C377" s="71" t="s">
        <v>133</v>
      </c>
      <c r="D377" s="71" t="s">
        <v>2136</v>
      </c>
      <c r="E377" s="71" t="s">
        <v>2625</v>
      </c>
      <c r="F377" s="90" t="s">
        <v>1737</v>
      </c>
      <c r="G377" s="91" t="s">
        <v>2808</v>
      </c>
      <c r="H377" s="71" t="s">
        <v>136</v>
      </c>
      <c r="I377" s="71">
        <v>88959</v>
      </c>
      <c r="J377" s="72" t="s">
        <v>2151</v>
      </c>
      <c r="K377" s="71" t="s">
        <v>1788</v>
      </c>
      <c r="L377" s="71" t="s">
        <v>635</v>
      </c>
      <c r="M377" s="73" t="s">
        <v>140</v>
      </c>
      <c r="N377" s="73">
        <v>201020204</v>
      </c>
      <c r="O377" s="73" t="s">
        <v>123</v>
      </c>
      <c r="P377" s="71" t="s">
        <v>672</v>
      </c>
      <c r="Q377" s="74">
        <v>1000</v>
      </c>
      <c r="R377" s="74">
        <f t="shared" si="29"/>
        <v>1180</v>
      </c>
      <c r="S377" s="74">
        <v>1000</v>
      </c>
      <c r="T377" s="75">
        <v>0.18</v>
      </c>
      <c r="U377" s="74">
        <v>1000</v>
      </c>
      <c r="V377" s="74">
        <f t="shared" si="30"/>
        <v>1180</v>
      </c>
      <c r="W377" s="73" t="s">
        <v>289</v>
      </c>
      <c r="X377" s="73" t="s">
        <v>133</v>
      </c>
      <c r="Y377" s="73" t="s">
        <v>133</v>
      </c>
      <c r="Z377" s="73" t="s">
        <v>144</v>
      </c>
      <c r="AA377" s="76">
        <v>42341</v>
      </c>
      <c r="AB377" s="76">
        <f t="shared" si="31"/>
        <v>42386</v>
      </c>
      <c r="AC377" s="77"/>
      <c r="AD377" s="77"/>
      <c r="AE377" s="72" t="s">
        <v>2151</v>
      </c>
      <c r="AF377" s="73" t="s">
        <v>291</v>
      </c>
      <c r="AG377" s="71">
        <v>796</v>
      </c>
      <c r="AH377" s="71" t="s">
        <v>147</v>
      </c>
      <c r="AI377" s="77">
        <v>1</v>
      </c>
      <c r="AJ377" s="77">
        <v>45931000</v>
      </c>
      <c r="AK377" s="71" t="s">
        <v>2138</v>
      </c>
      <c r="AL377" s="76">
        <v>42406</v>
      </c>
      <c r="AM377" s="76">
        <v>42406</v>
      </c>
      <c r="AN377" s="76">
        <v>42735</v>
      </c>
      <c r="AO377" s="77">
        <v>2016</v>
      </c>
      <c r="AP377" s="71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4"/>
      <c r="BB377" s="77"/>
      <c r="BC377" s="71"/>
      <c r="BD377" s="71" t="s">
        <v>2139</v>
      </c>
      <c r="BE377" s="71" t="s">
        <v>1737</v>
      </c>
      <c r="BF377" s="71">
        <v>7400000</v>
      </c>
    </row>
    <row r="378" spans="1:58" s="78" customFormat="1" ht="68.25" customHeight="1">
      <c r="A378" s="71">
        <v>3</v>
      </c>
      <c r="B378" s="71" t="s">
        <v>2152</v>
      </c>
      <c r="C378" s="71" t="s">
        <v>133</v>
      </c>
      <c r="D378" s="71" t="s">
        <v>2136</v>
      </c>
      <c r="E378" s="71" t="s">
        <v>2625</v>
      </c>
      <c r="F378" s="90" t="s">
        <v>1737</v>
      </c>
      <c r="G378" s="91" t="s">
        <v>2730</v>
      </c>
      <c r="H378" s="71" t="s">
        <v>408</v>
      </c>
      <c r="I378" s="71">
        <v>88960</v>
      </c>
      <c r="J378" s="72" t="s">
        <v>2153</v>
      </c>
      <c r="K378" s="71" t="s">
        <v>1788</v>
      </c>
      <c r="L378" s="71" t="s">
        <v>635</v>
      </c>
      <c r="M378" s="73" t="s">
        <v>140</v>
      </c>
      <c r="N378" s="73">
        <v>201020204</v>
      </c>
      <c r="O378" s="73" t="s">
        <v>123</v>
      </c>
      <c r="P378" s="71" t="s">
        <v>672</v>
      </c>
      <c r="Q378" s="74">
        <v>3000</v>
      </c>
      <c r="R378" s="74">
        <f t="shared" si="29"/>
        <v>3540</v>
      </c>
      <c r="S378" s="74">
        <v>3000</v>
      </c>
      <c r="T378" s="75">
        <v>0.18</v>
      </c>
      <c r="U378" s="74">
        <v>3000</v>
      </c>
      <c r="V378" s="74">
        <f t="shared" si="30"/>
        <v>3540</v>
      </c>
      <c r="W378" s="73" t="s">
        <v>289</v>
      </c>
      <c r="X378" s="73" t="s">
        <v>133</v>
      </c>
      <c r="Y378" s="73" t="s">
        <v>133</v>
      </c>
      <c r="Z378" s="73" t="s">
        <v>144</v>
      </c>
      <c r="AA378" s="76">
        <v>42342</v>
      </c>
      <c r="AB378" s="76">
        <f t="shared" si="31"/>
        <v>42387</v>
      </c>
      <c r="AC378" s="77"/>
      <c r="AD378" s="77"/>
      <c r="AE378" s="72" t="s">
        <v>2153</v>
      </c>
      <c r="AF378" s="73" t="s">
        <v>291</v>
      </c>
      <c r="AG378" s="71">
        <v>796</v>
      </c>
      <c r="AH378" s="71" t="s">
        <v>147</v>
      </c>
      <c r="AI378" s="77">
        <v>1</v>
      </c>
      <c r="AJ378" s="77">
        <v>45931000</v>
      </c>
      <c r="AK378" s="71" t="s">
        <v>2138</v>
      </c>
      <c r="AL378" s="76">
        <v>42407</v>
      </c>
      <c r="AM378" s="76">
        <v>42407</v>
      </c>
      <c r="AN378" s="76">
        <v>42735</v>
      </c>
      <c r="AO378" s="77">
        <v>2016</v>
      </c>
      <c r="AP378" s="71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4"/>
      <c r="BB378" s="77"/>
      <c r="BC378" s="71"/>
      <c r="BD378" s="71" t="s">
        <v>2139</v>
      </c>
      <c r="BE378" s="71" t="s">
        <v>1737</v>
      </c>
      <c r="BF378" s="71">
        <v>3440140</v>
      </c>
    </row>
    <row r="379" spans="1:58" s="78" customFormat="1" ht="68.25" customHeight="1">
      <c r="A379" s="71">
        <v>3</v>
      </c>
      <c r="B379" s="71" t="s">
        <v>2154</v>
      </c>
      <c r="C379" s="71" t="s">
        <v>133</v>
      </c>
      <c r="D379" s="71" t="s">
        <v>2136</v>
      </c>
      <c r="E379" s="71" t="s">
        <v>2625</v>
      </c>
      <c r="F379" s="90" t="s">
        <v>1737</v>
      </c>
      <c r="G379" s="91" t="s">
        <v>2811</v>
      </c>
      <c r="H379" s="71" t="s">
        <v>136</v>
      </c>
      <c r="I379" s="71">
        <v>88964</v>
      </c>
      <c r="J379" s="72" t="s">
        <v>2155</v>
      </c>
      <c r="K379" s="71" t="s">
        <v>1788</v>
      </c>
      <c r="L379" s="71" t="s">
        <v>635</v>
      </c>
      <c r="M379" s="73" t="s">
        <v>140</v>
      </c>
      <c r="N379" s="73">
        <v>201020204</v>
      </c>
      <c r="O379" s="73" t="s">
        <v>123</v>
      </c>
      <c r="P379" s="71" t="s">
        <v>672</v>
      </c>
      <c r="Q379" s="74">
        <v>626.5</v>
      </c>
      <c r="R379" s="74">
        <f t="shared" si="29"/>
        <v>739.27</v>
      </c>
      <c r="S379" s="74">
        <v>626.5</v>
      </c>
      <c r="T379" s="75">
        <v>0.18</v>
      </c>
      <c r="U379" s="74">
        <v>626.5</v>
      </c>
      <c r="V379" s="74">
        <f t="shared" si="30"/>
        <v>739.27</v>
      </c>
      <c r="W379" s="73" t="s">
        <v>289</v>
      </c>
      <c r="X379" s="73" t="s">
        <v>133</v>
      </c>
      <c r="Y379" s="73" t="s">
        <v>133</v>
      </c>
      <c r="Z379" s="73" t="s">
        <v>144</v>
      </c>
      <c r="AA379" s="76">
        <v>42343</v>
      </c>
      <c r="AB379" s="76">
        <f t="shared" si="31"/>
        <v>42388</v>
      </c>
      <c r="AC379" s="77"/>
      <c r="AD379" s="77"/>
      <c r="AE379" s="72" t="s">
        <v>2155</v>
      </c>
      <c r="AF379" s="73" t="s">
        <v>291</v>
      </c>
      <c r="AG379" s="71">
        <v>796</v>
      </c>
      <c r="AH379" s="71" t="s">
        <v>147</v>
      </c>
      <c r="AI379" s="77">
        <v>1</v>
      </c>
      <c r="AJ379" s="77">
        <v>45931000</v>
      </c>
      <c r="AK379" s="71" t="s">
        <v>2138</v>
      </c>
      <c r="AL379" s="76">
        <v>42408</v>
      </c>
      <c r="AM379" s="76">
        <v>42408</v>
      </c>
      <c r="AN379" s="76">
        <v>42735</v>
      </c>
      <c r="AO379" s="77">
        <v>2016</v>
      </c>
      <c r="AP379" s="71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4"/>
      <c r="BB379" s="77"/>
      <c r="BC379" s="71"/>
      <c r="BD379" s="71" t="s">
        <v>2139</v>
      </c>
      <c r="BE379" s="71" t="s">
        <v>1737</v>
      </c>
      <c r="BF379" s="71">
        <v>4010419</v>
      </c>
    </row>
    <row r="380" spans="1:58" s="78" customFormat="1" ht="68.25" customHeight="1">
      <c r="A380" s="71">
        <v>3</v>
      </c>
      <c r="B380" s="71" t="s">
        <v>2156</v>
      </c>
      <c r="C380" s="71" t="s">
        <v>133</v>
      </c>
      <c r="D380" s="71" t="s">
        <v>2136</v>
      </c>
      <c r="E380" s="71" t="s">
        <v>2625</v>
      </c>
      <c r="F380" s="90" t="s">
        <v>1737</v>
      </c>
      <c r="G380" s="91" t="s">
        <v>2811</v>
      </c>
      <c r="H380" s="71" t="s">
        <v>136</v>
      </c>
      <c r="I380" s="71">
        <v>88962</v>
      </c>
      <c r="J380" s="72" t="s">
        <v>2157</v>
      </c>
      <c r="K380" s="71" t="s">
        <v>1788</v>
      </c>
      <c r="L380" s="71" t="s">
        <v>635</v>
      </c>
      <c r="M380" s="73" t="s">
        <v>140</v>
      </c>
      <c r="N380" s="73">
        <v>201020204</v>
      </c>
      <c r="O380" s="73" t="s">
        <v>123</v>
      </c>
      <c r="P380" s="71" t="s">
        <v>672</v>
      </c>
      <c r="Q380" s="74">
        <v>1200</v>
      </c>
      <c r="R380" s="74">
        <f t="shared" si="29"/>
        <v>1416</v>
      </c>
      <c r="S380" s="74">
        <v>1200</v>
      </c>
      <c r="T380" s="75">
        <v>0.18</v>
      </c>
      <c r="U380" s="74">
        <v>1200</v>
      </c>
      <c r="V380" s="74">
        <f t="shared" si="30"/>
        <v>1416</v>
      </c>
      <c r="W380" s="73" t="s">
        <v>289</v>
      </c>
      <c r="X380" s="73" t="s">
        <v>133</v>
      </c>
      <c r="Y380" s="73" t="s">
        <v>133</v>
      </c>
      <c r="Z380" s="73" t="s">
        <v>144</v>
      </c>
      <c r="AA380" s="76">
        <v>42344</v>
      </c>
      <c r="AB380" s="76">
        <f t="shared" si="31"/>
        <v>42389</v>
      </c>
      <c r="AC380" s="77"/>
      <c r="AD380" s="77"/>
      <c r="AE380" s="72" t="s">
        <v>2157</v>
      </c>
      <c r="AF380" s="73" t="s">
        <v>291</v>
      </c>
      <c r="AG380" s="71">
        <v>796</v>
      </c>
      <c r="AH380" s="71" t="s">
        <v>147</v>
      </c>
      <c r="AI380" s="77">
        <v>1</v>
      </c>
      <c r="AJ380" s="77">
        <v>45931000</v>
      </c>
      <c r="AK380" s="71" t="s">
        <v>2138</v>
      </c>
      <c r="AL380" s="76">
        <v>42409</v>
      </c>
      <c r="AM380" s="76">
        <v>42409</v>
      </c>
      <c r="AN380" s="76">
        <v>42735</v>
      </c>
      <c r="AO380" s="77">
        <v>2016</v>
      </c>
      <c r="AP380" s="71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4"/>
      <c r="BB380" s="77"/>
      <c r="BC380" s="71"/>
      <c r="BD380" s="71" t="s">
        <v>2139</v>
      </c>
      <c r="BE380" s="71" t="s">
        <v>1737</v>
      </c>
      <c r="BF380" s="71">
        <v>4010419</v>
      </c>
    </row>
    <row r="381" spans="1:58" s="78" customFormat="1" ht="68.25" customHeight="1">
      <c r="A381" s="71">
        <v>3</v>
      </c>
      <c r="B381" s="71" t="s">
        <v>2158</v>
      </c>
      <c r="C381" s="71" t="s">
        <v>133</v>
      </c>
      <c r="D381" s="71" t="s">
        <v>2136</v>
      </c>
      <c r="E381" s="71" t="s">
        <v>2625</v>
      </c>
      <c r="F381" s="90" t="s">
        <v>1737</v>
      </c>
      <c r="G381" s="91" t="s">
        <v>2811</v>
      </c>
      <c r="H381" s="71" t="s">
        <v>136</v>
      </c>
      <c r="I381" s="71">
        <v>88963</v>
      </c>
      <c r="J381" s="72" t="s">
        <v>2159</v>
      </c>
      <c r="K381" s="71" t="s">
        <v>1788</v>
      </c>
      <c r="L381" s="71" t="s">
        <v>635</v>
      </c>
      <c r="M381" s="73" t="s">
        <v>140</v>
      </c>
      <c r="N381" s="73">
        <v>201020204</v>
      </c>
      <c r="O381" s="73" t="s">
        <v>123</v>
      </c>
      <c r="P381" s="71" t="s">
        <v>672</v>
      </c>
      <c r="Q381" s="74">
        <v>1000</v>
      </c>
      <c r="R381" s="74">
        <f t="shared" si="29"/>
        <v>1180</v>
      </c>
      <c r="S381" s="74">
        <v>1000</v>
      </c>
      <c r="T381" s="75">
        <v>0.18</v>
      </c>
      <c r="U381" s="74">
        <v>1000</v>
      </c>
      <c r="V381" s="74">
        <f t="shared" si="30"/>
        <v>1180</v>
      </c>
      <c r="W381" s="73" t="s">
        <v>289</v>
      </c>
      <c r="X381" s="73" t="s">
        <v>133</v>
      </c>
      <c r="Y381" s="73" t="s">
        <v>133</v>
      </c>
      <c r="Z381" s="73" t="s">
        <v>144</v>
      </c>
      <c r="AA381" s="76">
        <v>42345</v>
      </c>
      <c r="AB381" s="76">
        <f t="shared" si="31"/>
        <v>42390</v>
      </c>
      <c r="AC381" s="77"/>
      <c r="AD381" s="77"/>
      <c r="AE381" s="72" t="s">
        <v>2159</v>
      </c>
      <c r="AF381" s="73" t="s">
        <v>291</v>
      </c>
      <c r="AG381" s="71">
        <v>796</v>
      </c>
      <c r="AH381" s="71" t="s">
        <v>147</v>
      </c>
      <c r="AI381" s="77">
        <v>1</v>
      </c>
      <c r="AJ381" s="77">
        <v>45931000</v>
      </c>
      <c r="AK381" s="71" t="s">
        <v>2138</v>
      </c>
      <c r="AL381" s="76">
        <v>42410</v>
      </c>
      <c r="AM381" s="76">
        <v>42410</v>
      </c>
      <c r="AN381" s="76">
        <v>42735</v>
      </c>
      <c r="AO381" s="77">
        <v>2016</v>
      </c>
      <c r="AP381" s="71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4"/>
      <c r="BB381" s="77"/>
      <c r="BC381" s="71"/>
      <c r="BD381" s="71" t="s">
        <v>2139</v>
      </c>
      <c r="BE381" s="71" t="s">
        <v>1737</v>
      </c>
      <c r="BF381" s="71">
        <v>4010419</v>
      </c>
    </row>
    <row r="382" spans="1:58" s="78" customFormat="1" ht="68.25" customHeight="1">
      <c r="A382" s="71">
        <v>3</v>
      </c>
      <c r="B382" s="71" t="s">
        <v>2160</v>
      </c>
      <c r="C382" s="71" t="s">
        <v>133</v>
      </c>
      <c r="D382" s="71" t="s">
        <v>2136</v>
      </c>
      <c r="E382" s="71" t="s">
        <v>2625</v>
      </c>
      <c r="F382" s="90" t="s">
        <v>1737</v>
      </c>
      <c r="G382" s="91" t="s">
        <v>2811</v>
      </c>
      <c r="H382" s="71" t="s">
        <v>136</v>
      </c>
      <c r="I382" s="71">
        <v>88975</v>
      </c>
      <c r="J382" s="72" t="s">
        <v>2161</v>
      </c>
      <c r="K382" s="71" t="s">
        <v>1788</v>
      </c>
      <c r="L382" s="71" t="s">
        <v>635</v>
      </c>
      <c r="M382" s="73" t="s">
        <v>140</v>
      </c>
      <c r="N382" s="73">
        <v>201020204</v>
      </c>
      <c r="O382" s="73" t="s">
        <v>123</v>
      </c>
      <c r="P382" s="71" t="s">
        <v>672</v>
      </c>
      <c r="Q382" s="74">
        <v>10000</v>
      </c>
      <c r="R382" s="74">
        <f t="shared" si="29"/>
        <v>11800</v>
      </c>
      <c r="S382" s="74">
        <v>10000</v>
      </c>
      <c r="T382" s="75">
        <v>0.18</v>
      </c>
      <c r="U382" s="74">
        <v>10000</v>
      </c>
      <c r="V382" s="74">
        <f t="shared" si="30"/>
        <v>11800</v>
      </c>
      <c r="W382" s="73" t="s">
        <v>143</v>
      </c>
      <c r="X382" s="73" t="s">
        <v>133</v>
      </c>
      <c r="Y382" s="73" t="s">
        <v>133</v>
      </c>
      <c r="Z382" s="73" t="s">
        <v>144</v>
      </c>
      <c r="AA382" s="76">
        <v>42339</v>
      </c>
      <c r="AB382" s="76">
        <f>AA382+60</f>
        <v>42399</v>
      </c>
      <c r="AC382" s="77"/>
      <c r="AD382" s="77"/>
      <c r="AE382" s="72" t="s">
        <v>2161</v>
      </c>
      <c r="AF382" s="73" t="s">
        <v>291</v>
      </c>
      <c r="AG382" s="71">
        <v>796</v>
      </c>
      <c r="AH382" s="71" t="s">
        <v>147</v>
      </c>
      <c r="AI382" s="77">
        <v>1</v>
      </c>
      <c r="AJ382" s="77">
        <v>45931000</v>
      </c>
      <c r="AK382" s="71" t="s">
        <v>2138</v>
      </c>
      <c r="AL382" s="76">
        <v>42419</v>
      </c>
      <c r="AM382" s="76">
        <v>42419</v>
      </c>
      <c r="AN382" s="76">
        <v>42735</v>
      </c>
      <c r="AO382" s="77">
        <v>2016</v>
      </c>
      <c r="AP382" s="71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4"/>
      <c r="BB382" s="77"/>
      <c r="BC382" s="71"/>
      <c r="BD382" s="71" t="s">
        <v>2139</v>
      </c>
      <c r="BE382" s="71" t="s">
        <v>1737</v>
      </c>
      <c r="BF382" s="71">
        <v>4010419</v>
      </c>
    </row>
    <row r="383" spans="1:58" s="78" customFormat="1" ht="68.25" customHeight="1">
      <c r="A383" s="71">
        <v>3</v>
      </c>
      <c r="B383" s="71" t="s">
        <v>2162</v>
      </c>
      <c r="C383" s="71" t="s">
        <v>133</v>
      </c>
      <c r="D383" s="71" t="s">
        <v>2221</v>
      </c>
      <c r="E383" s="71" t="s">
        <v>2625</v>
      </c>
      <c r="F383" s="90" t="s">
        <v>1737</v>
      </c>
      <c r="G383" s="91" t="s">
        <v>2735</v>
      </c>
      <c r="H383" s="71" t="s">
        <v>136</v>
      </c>
      <c r="I383" s="71">
        <v>829101</v>
      </c>
      <c r="J383" s="72" t="s">
        <v>2163</v>
      </c>
      <c r="K383" s="71" t="s">
        <v>2164</v>
      </c>
      <c r="L383" s="71" t="s">
        <v>651</v>
      </c>
      <c r="M383" s="73" t="s">
        <v>140</v>
      </c>
      <c r="N383" s="73" t="s">
        <v>2165</v>
      </c>
      <c r="O383" s="73" t="s">
        <v>114</v>
      </c>
      <c r="P383" s="71" t="s">
        <v>1648</v>
      </c>
      <c r="Q383" s="74">
        <v>12060</v>
      </c>
      <c r="R383" s="74">
        <f t="shared" si="29"/>
        <v>14230.8</v>
      </c>
      <c r="S383" s="74">
        <v>12060</v>
      </c>
      <c r="T383" s="75">
        <v>0.18</v>
      </c>
      <c r="U383" s="74">
        <v>12060</v>
      </c>
      <c r="V383" s="74">
        <f t="shared" si="30"/>
        <v>14230.8</v>
      </c>
      <c r="W383" s="73" t="s">
        <v>143</v>
      </c>
      <c r="X383" s="73" t="s">
        <v>133</v>
      </c>
      <c r="Y383" s="73" t="s">
        <v>133</v>
      </c>
      <c r="Z383" s="73" t="s">
        <v>290</v>
      </c>
      <c r="AA383" s="76">
        <v>42401</v>
      </c>
      <c r="AB383" s="76">
        <v>42463</v>
      </c>
      <c r="AC383" s="77"/>
      <c r="AD383" s="77"/>
      <c r="AE383" s="72" t="s">
        <v>2163</v>
      </c>
      <c r="AF383" s="73" t="s">
        <v>399</v>
      </c>
      <c r="AG383" s="71">
        <v>796</v>
      </c>
      <c r="AH383" s="71" t="s">
        <v>231</v>
      </c>
      <c r="AI383" s="77">
        <v>1</v>
      </c>
      <c r="AJ383" s="77">
        <v>46434</v>
      </c>
      <c r="AK383" s="71" t="s">
        <v>2166</v>
      </c>
      <c r="AL383" s="76">
        <v>42492</v>
      </c>
      <c r="AM383" s="76">
        <v>42522</v>
      </c>
      <c r="AN383" s="76">
        <v>42674</v>
      </c>
      <c r="AO383" s="77">
        <v>2016</v>
      </c>
      <c r="AP383" s="71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4"/>
      <c r="BB383" s="77"/>
      <c r="BC383" s="71"/>
      <c r="BD383" s="71" t="s">
        <v>2167</v>
      </c>
      <c r="BE383" s="71" t="s">
        <v>1737</v>
      </c>
      <c r="BF383" s="71">
        <v>4560293</v>
      </c>
    </row>
    <row r="384" spans="1:58" s="78" customFormat="1" ht="68.25" customHeight="1">
      <c r="A384" s="71">
        <v>3</v>
      </c>
      <c r="B384" s="71" t="s">
        <v>2168</v>
      </c>
      <c r="C384" s="71" t="s">
        <v>133</v>
      </c>
      <c r="D384" s="71" t="s">
        <v>2221</v>
      </c>
      <c r="E384" s="71" t="s">
        <v>2625</v>
      </c>
      <c r="F384" s="90" t="s">
        <v>1737</v>
      </c>
      <c r="G384" s="91" t="s">
        <v>2782</v>
      </c>
      <c r="H384" s="71" t="s">
        <v>136</v>
      </c>
      <c r="I384" s="71">
        <v>829104</v>
      </c>
      <c r="J384" s="72" t="s">
        <v>2169</v>
      </c>
      <c r="K384" s="71" t="s">
        <v>662</v>
      </c>
      <c r="L384" s="71" t="s">
        <v>651</v>
      </c>
      <c r="M384" s="73" t="s">
        <v>140</v>
      </c>
      <c r="N384" s="73" t="s">
        <v>2165</v>
      </c>
      <c r="O384" s="73" t="s">
        <v>114</v>
      </c>
      <c r="P384" s="71" t="s">
        <v>1648</v>
      </c>
      <c r="Q384" s="74">
        <v>1789.55</v>
      </c>
      <c r="R384" s="74">
        <f t="shared" si="29"/>
        <v>2111.6689999999999</v>
      </c>
      <c r="S384" s="74">
        <v>1789.55</v>
      </c>
      <c r="T384" s="75">
        <v>0.18</v>
      </c>
      <c r="U384" s="74">
        <v>1789.55</v>
      </c>
      <c r="V384" s="74">
        <f t="shared" si="30"/>
        <v>2111.6689999999999</v>
      </c>
      <c r="W384" s="73" t="s">
        <v>289</v>
      </c>
      <c r="X384" s="73" t="s">
        <v>133</v>
      </c>
      <c r="Y384" s="73" t="s">
        <v>133</v>
      </c>
      <c r="Z384" s="73" t="s">
        <v>290</v>
      </c>
      <c r="AA384" s="76">
        <v>42373</v>
      </c>
      <c r="AB384" s="76">
        <v>42430</v>
      </c>
      <c r="AC384" s="77"/>
      <c r="AD384" s="77"/>
      <c r="AE384" s="72" t="s">
        <v>2169</v>
      </c>
      <c r="AF384" s="73" t="s">
        <v>399</v>
      </c>
      <c r="AG384" s="71">
        <v>796</v>
      </c>
      <c r="AH384" s="71" t="s">
        <v>231</v>
      </c>
      <c r="AI384" s="77">
        <v>1</v>
      </c>
      <c r="AJ384" s="77">
        <v>46434</v>
      </c>
      <c r="AK384" s="71" t="s">
        <v>2166</v>
      </c>
      <c r="AL384" s="76">
        <v>42461</v>
      </c>
      <c r="AM384" s="76">
        <v>42491</v>
      </c>
      <c r="AN384" s="76">
        <v>42704</v>
      </c>
      <c r="AO384" s="77">
        <v>2016</v>
      </c>
      <c r="AP384" s="71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4"/>
      <c r="BB384" s="77"/>
      <c r="BC384" s="71"/>
      <c r="BD384" s="71" t="s">
        <v>2167</v>
      </c>
      <c r="BE384" s="71" t="s">
        <v>1737</v>
      </c>
      <c r="BF384" s="71">
        <v>4010412</v>
      </c>
    </row>
    <row r="385" spans="1:58" s="78" customFormat="1" ht="68.25" customHeight="1">
      <c r="A385" s="71">
        <v>3</v>
      </c>
      <c r="B385" s="71" t="s">
        <v>2170</v>
      </c>
      <c r="C385" s="71" t="s">
        <v>133</v>
      </c>
      <c r="D385" s="71" t="s">
        <v>2221</v>
      </c>
      <c r="E385" s="71" t="s">
        <v>2625</v>
      </c>
      <c r="F385" s="90" t="s">
        <v>1737</v>
      </c>
      <c r="G385" s="91" t="s">
        <v>2735</v>
      </c>
      <c r="H385" s="71" t="s">
        <v>408</v>
      </c>
      <c r="I385" s="71">
        <v>829105</v>
      </c>
      <c r="J385" s="72" t="s">
        <v>2171</v>
      </c>
      <c r="K385" s="71" t="s">
        <v>2172</v>
      </c>
      <c r="L385" s="71" t="s">
        <v>651</v>
      </c>
      <c r="M385" s="73" t="s">
        <v>140</v>
      </c>
      <c r="N385" s="73" t="s">
        <v>2165</v>
      </c>
      <c r="O385" s="73" t="s">
        <v>114</v>
      </c>
      <c r="P385" s="71" t="s">
        <v>1648</v>
      </c>
      <c r="Q385" s="74">
        <v>1513</v>
      </c>
      <c r="R385" s="74">
        <f t="shared" si="29"/>
        <v>1785.34</v>
      </c>
      <c r="S385" s="74">
        <v>1513</v>
      </c>
      <c r="T385" s="75">
        <v>0.18</v>
      </c>
      <c r="U385" s="74">
        <v>1513</v>
      </c>
      <c r="V385" s="74">
        <f t="shared" si="30"/>
        <v>1785.34</v>
      </c>
      <c r="W385" s="73" t="s">
        <v>289</v>
      </c>
      <c r="X385" s="73" t="s">
        <v>133</v>
      </c>
      <c r="Y385" s="73" t="s">
        <v>133</v>
      </c>
      <c r="Z385" s="73" t="s">
        <v>290</v>
      </c>
      <c r="AA385" s="76">
        <v>42318</v>
      </c>
      <c r="AB385" s="76">
        <v>42348</v>
      </c>
      <c r="AC385" s="77"/>
      <c r="AD385" s="77"/>
      <c r="AE385" s="72" t="s">
        <v>2171</v>
      </c>
      <c r="AF385" s="73" t="s">
        <v>399</v>
      </c>
      <c r="AG385" s="71">
        <v>796</v>
      </c>
      <c r="AH385" s="71" t="s">
        <v>231</v>
      </c>
      <c r="AI385" s="77">
        <v>1</v>
      </c>
      <c r="AJ385" s="77">
        <v>46434</v>
      </c>
      <c r="AK385" s="71" t="s">
        <v>2166</v>
      </c>
      <c r="AL385" s="76">
        <v>42370</v>
      </c>
      <c r="AM385" s="76">
        <v>42370</v>
      </c>
      <c r="AN385" s="76">
        <v>42734</v>
      </c>
      <c r="AO385" s="77">
        <v>2016</v>
      </c>
      <c r="AP385" s="71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4"/>
      <c r="BB385" s="77"/>
      <c r="BC385" s="71"/>
      <c r="BD385" s="71" t="s">
        <v>2167</v>
      </c>
      <c r="BE385" s="71" t="s">
        <v>1737</v>
      </c>
      <c r="BF385" s="71">
        <v>4560249</v>
      </c>
    </row>
    <row r="386" spans="1:58" s="78" customFormat="1" ht="68.25" customHeight="1">
      <c r="A386" s="71">
        <v>3</v>
      </c>
      <c r="B386" s="71" t="s">
        <v>2173</v>
      </c>
      <c r="C386" s="71" t="s">
        <v>133</v>
      </c>
      <c r="D386" s="71" t="s">
        <v>2221</v>
      </c>
      <c r="E386" s="71" t="s">
        <v>2625</v>
      </c>
      <c r="F386" s="90" t="s">
        <v>1737</v>
      </c>
      <c r="G386" s="91" t="s">
        <v>2782</v>
      </c>
      <c r="H386" s="71" t="s">
        <v>136</v>
      </c>
      <c r="I386" s="71">
        <v>829106</v>
      </c>
      <c r="J386" s="72" t="s">
        <v>2174</v>
      </c>
      <c r="K386" s="71" t="s">
        <v>2175</v>
      </c>
      <c r="L386" s="71" t="s">
        <v>651</v>
      </c>
      <c r="M386" s="73" t="s">
        <v>140</v>
      </c>
      <c r="N386" s="73" t="s">
        <v>2165</v>
      </c>
      <c r="O386" s="73" t="s">
        <v>114</v>
      </c>
      <c r="P386" s="71" t="s">
        <v>1648</v>
      </c>
      <c r="Q386" s="74">
        <v>9137.61</v>
      </c>
      <c r="R386" s="74">
        <f t="shared" si="29"/>
        <v>10782.379800000001</v>
      </c>
      <c r="S386" s="74">
        <v>9137.61</v>
      </c>
      <c r="T386" s="75">
        <v>0.18</v>
      </c>
      <c r="U386" s="74">
        <v>9137.61</v>
      </c>
      <c r="V386" s="74">
        <f t="shared" si="30"/>
        <v>10782.379800000001</v>
      </c>
      <c r="W386" s="73" t="s">
        <v>143</v>
      </c>
      <c r="X386" s="73" t="s">
        <v>133</v>
      </c>
      <c r="Y386" s="73" t="s">
        <v>133</v>
      </c>
      <c r="Z386" s="73" t="s">
        <v>290</v>
      </c>
      <c r="AA386" s="76">
        <v>42318</v>
      </c>
      <c r="AB386" s="76">
        <v>42358</v>
      </c>
      <c r="AC386" s="77"/>
      <c r="AD386" s="77"/>
      <c r="AE386" s="72" t="s">
        <v>2174</v>
      </c>
      <c r="AF386" s="73" t="s">
        <v>399</v>
      </c>
      <c r="AG386" s="71">
        <v>796</v>
      </c>
      <c r="AH386" s="71" t="s">
        <v>231</v>
      </c>
      <c r="AI386" s="77">
        <v>1</v>
      </c>
      <c r="AJ386" s="77">
        <v>46434</v>
      </c>
      <c r="AK386" s="71" t="s">
        <v>2166</v>
      </c>
      <c r="AL386" s="76">
        <v>42370</v>
      </c>
      <c r="AM386" s="76">
        <v>42370</v>
      </c>
      <c r="AN386" s="76">
        <v>42734</v>
      </c>
      <c r="AO386" s="77">
        <v>2016</v>
      </c>
      <c r="AP386" s="71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4"/>
      <c r="BB386" s="77"/>
      <c r="BC386" s="71"/>
      <c r="BD386" s="71" t="s">
        <v>2167</v>
      </c>
      <c r="BE386" s="71" t="s">
        <v>1737</v>
      </c>
      <c r="BF386" s="71">
        <v>4010412</v>
      </c>
    </row>
    <row r="387" spans="1:58" s="78" customFormat="1" ht="68.25" customHeight="1">
      <c r="A387" s="71">
        <v>3</v>
      </c>
      <c r="B387" s="71" t="s">
        <v>2176</v>
      </c>
      <c r="C387" s="71" t="s">
        <v>133</v>
      </c>
      <c r="D387" s="71" t="s">
        <v>2221</v>
      </c>
      <c r="E387" s="71" t="s">
        <v>4661</v>
      </c>
      <c r="F387" s="90">
        <v>40.1</v>
      </c>
      <c r="G387" s="91" t="s">
        <v>2780</v>
      </c>
      <c r="H387" s="71" t="s">
        <v>408</v>
      </c>
      <c r="I387" s="71">
        <v>829108</v>
      </c>
      <c r="J387" s="72" t="s">
        <v>2177</v>
      </c>
      <c r="K387" s="71" t="s">
        <v>1773</v>
      </c>
      <c r="L387" s="71" t="s">
        <v>651</v>
      </c>
      <c r="M387" s="73" t="s">
        <v>140</v>
      </c>
      <c r="N387" s="73" t="s">
        <v>2165</v>
      </c>
      <c r="O387" s="73" t="s">
        <v>114</v>
      </c>
      <c r="P387" s="71" t="s">
        <v>1648</v>
      </c>
      <c r="Q387" s="74">
        <v>4045.5</v>
      </c>
      <c r="R387" s="74">
        <f t="shared" si="29"/>
        <v>4773.6899999999996</v>
      </c>
      <c r="S387" s="74">
        <v>4045.5</v>
      </c>
      <c r="T387" s="75">
        <v>0.18</v>
      </c>
      <c r="U387" s="74">
        <v>4045.5</v>
      </c>
      <c r="V387" s="74">
        <f t="shared" si="30"/>
        <v>4773.6899999999996</v>
      </c>
      <c r="W387" s="73" t="s">
        <v>289</v>
      </c>
      <c r="X387" s="73" t="s">
        <v>133</v>
      </c>
      <c r="Y387" s="73" t="s">
        <v>133</v>
      </c>
      <c r="Z387" s="73" t="s">
        <v>290</v>
      </c>
      <c r="AA387" s="76">
        <v>42339</v>
      </c>
      <c r="AB387" s="76">
        <v>42398</v>
      </c>
      <c r="AC387" s="77"/>
      <c r="AD387" s="77"/>
      <c r="AE387" s="72" t="s">
        <v>2177</v>
      </c>
      <c r="AF387" s="73" t="s">
        <v>399</v>
      </c>
      <c r="AG387" s="71">
        <v>796</v>
      </c>
      <c r="AH387" s="71" t="s">
        <v>231</v>
      </c>
      <c r="AI387" s="77">
        <v>1</v>
      </c>
      <c r="AJ387" s="77">
        <v>46434</v>
      </c>
      <c r="AK387" s="71" t="s">
        <v>2166</v>
      </c>
      <c r="AL387" s="76">
        <v>42401</v>
      </c>
      <c r="AM387" s="76">
        <v>42430</v>
      </c>
      <c r="AN387" s="76">
        <v>42735</v>
      </c>
      <c r="AO387" s="77">
        <v>2016</v>
      </c>
      <c r="AP387" s="71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4"/>
      <c r="BB387" s="77"/>
      <c r="BC387" s="71" t="s">
        <v>4661</v>
      </c>
      <c r="BD387" s="71" t="s">
        <v>2167</v>
      </c>
      <c r="BE387" s="71">
        <v>40.1</v>
      </c>
      <c r="BF387" s="71">
        <v>9435000</v>
      </c>
    </row>
    <row r="388" spans="1:58" s="78" customFormat="1" ht="68.25" customHeight="1">
      <c r="A388" s="71">
        <v>3</v>
      </c>
      <c r="B388" s="71" t="s">
        <v>2178</v>
      </c>
      <c r="C388" s="71" t="s">
        <v>133</v>
      </c>
      <c r="D388" s="71" t="s">
        <v>2221</v>
      </c>
      <c r="E388" s="71" t="s">
        <v>2625</v>
      </c>
      <c r="F388" s="90">
        <v>40.1</v>
      </c>
      <c r="G388" s="91" t="s">
        <v>2726</v>
      </c>
      <c r="H388" s="71" t="s">
        <v>408</v>
      </c>
      <c r="I388" s="71">
        <v>829123</v>
      </c>
      <c r="J388" s="72" t="s">
        <v>2179</v>
      </c>
      <c r="K388" s="71" t="s">
        <v>1069</v>
      </c>
      <c r="L388" s="71" t="s">
        <v>651</v>
      </c>
      <c r="M388" s="73" t="s">
        <v>140</v>
      </c>
      <c r="N388" s="73" t="s">
        <v>2165</v>
      </c>
      <c r="O388" s="73" t="s">
        <v>114</v>
      </c>
      <c r="P388" s="71" t="s">
        <v>1648</v>
      </c>
      <c r="Q388" s="74">
        <v>4225.2</v>
      </c>
      <c r="R388" s="74">
        <f t="shared" si="29"/>
        <v>4985.7359999999999</v>
      </c>
      <c r="S388" s="74">
        <v>4225.2</v>
      </c>
      <c r="T388" s="75">
        <v>0.18</v>
      </c>
      <c r="U388" s="74">
        <v>4225.2</v>
      </c>
      <c r="V388" s="74">
        <f t="shared" si="30"/>
        <v>4985.7359999999999</v>
      </c>
      <c r="W388" s="73" t="s">
        <v>289</v>
      </c>
      <c r="X388" s="73" t="s">
        <v>133</v>
      </c>
      <c r="Y388" s="73" t="s">
        <v>133</v>
      </c>
      <c r="Z388" s="73" t="s">
        <v>290</v>
      </c>
      <c r="AA388" s="76">
        <v>42318</v>
      </c>
      <c r="AB388" s="76">
        <v>42348</v>
      </c>
      <c r="AC388" s="77"/>
      <c r="AD388" s="77"/>
      <c r="AE388" s="72" t="s">
        <v>2179</v>
      </c>
      <c r="AF388" s="73" t="s">
        <v>399</v>
      </c>
      <c r="AG388" s="71">
        <v>796</v>
      </c>
      <c r="AH388" s="71" t="s">
        <v>231</v>
      </c>
      <c r="AI388" s="77">
        <v>1</v>
      </c>
      <c r="AJ388" s="77">
        <v>46434</v>
      </c>
      <c r="AK388" s="71" t="s">
        <v>2166</v>
      </c>
      <c r="AL388" s="76">
        <v>42370</v>
      </c>
      <c r="AM388" s="76">
        <v>42370</v>
      </c>
      <c r="AN388" s="76">
        <v>42734</v>
      </c>
      <c r="AO388" s="77">
        <v>2016</v>
      </c>
      <c r="AP388" s="71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4"/>
      <c r="BB388" s="77"/>
      <c r="BC388" s="71"/>
      <c r="BD388" s="71" t="s">
        <v>2167</v>
      </c>
      <c r="BE388" s="71">
        <v>40.1</v>
      </c>
      <c r="BF388" s="71">
        <v>5020000</v>
      </c>
    </row>
    <row r="389" spans="1:58" s="78" customFormat="1" ht="68.25" customHeight="1">
      <c r="A389" s="71">
        <v>3</v>
      </c>
      <c r="B389" s="71" t="s">
        <v>2180</v>
      </c>
      <c r="C389" s="71" t="s">
        <v>133</v>
      </c>
      <c r="D389" s="71" t="s">
        <v>2221</v>
      </c>
      <c r="E389" s="71" t="s">
        <v>2625</v>
      </c>
      <c r="F389" s="90">
        <v>40.1</v>
      </c>
      <c r="G389" s="91" t="s">
        <v>2726</v>
      </c>
      <c r="H389" s="71" t="s">
        <v>408</v>
      </c>
      <c r="I389" s="71">
        <v>829124</v>
      </c>
      <c r="J389" s="72" t="s">
        <v>2181</v>
      </c>
      <c r="K389" s="71" t="s">
        <v>1069</v>
      </c>
      <c r="L389" s="71" t="s">
        <v>651</v>
      </c>
      <c r="M389" s="73" t="s">
        <v>140</v>
      </c>
      <c r="N389" s="73" t="s">
        <v>2165</v>
      </c>
      <c r="O389" s="73" t="s">
        <v>114</v>
      </c>
      <c r="P389" s="71" t="s">
        <v>1648</v>
      </c>
      <c r="Q389" s="74">
        <v>7080</v>
      </c>
      <c r="R389" s="74">
        <f t="shared" si="29"/>
        <v>8354.4</v>
      </c>
      <c r="S389" s="74">
        <v>7080</v>
      </c>
      <c r="T389" s="75">
        <v>0.18</v>
      </c>
      <c r="U389" s="74">
        <v>7080</v>
      </c>
      <c r="V389" s="74">
        <f t="shared" si="30"/>
        <v>8354.4</v>
      </c>
      <c r="W389" s="73" t="s">
        <v>289</v>
      </c>
      <c r="X389" s="73" t="s">
        <v>133</v>
      </c>
      <c r="Y389" s="73" t="s">
        <v>133</v>
      </c>
      <c r="Z389" s="73" t="s">
        <v>290</v>
      </c>
      <c r="AA389" s="76">
        <v>42318</v>
      </c>
      <c r="AB389" s="76">
        <v>42348</v>
      </c>
      <c r="AC389" s="77"/>
      <c r="AD389" s="77"/>
      <c r="AE389" s="72" t="s">
        <v>2181</v>
      </c>
      <c r="AF389" s="73" t="s">
        <v>399</v>
      </c>
      <c r="AG389" s="71">
        <v>796</v>
      </c>
      <c r="AH389" s="71" t="s">
        <v>231</v>
      </c>
      <c r="AI389" s="77">
        <v>1</v>
      </c>
      <c r="AJ389" s="77">
        <v>46434</v>
      </c>
      <c r="AK389" s="71" t="s">
        <v>2166</v>
      </c>
      <c r="AL389" s="76">
        <v>42370</v>
      </c>
      <c r="AM389" s="76">
        <v>42370</v>
      </c>
      <c r="AN389" s="76">
        <v>42734</v>
      </c>
      <c r="AO389" s="77">
        <v>2016</v>
      </c>
      <c r="AP389" s="71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4"/>
      <c r="BB389" s="77"/>
      <c r="BC389" s="71"/>
      <c r="BD389" s="71" t="s">
        <v>2167</v>
      </c>
      <c r="BE389" s="71">
        <v>40.1</v>
      </c>
      <c r="BF389" s="71">
        <v>5020000</v>
      </c>
    </row>
    <row r="390" spans="1:58" s="78" customFormat="1" ht="68.25" customHeight="1">
      <c r="A390" s="71">
        <v>3</v>
      </c>
      <c r="B390" s="71" t="s">
        <v>2182</v>
      </c>
      <c r="C390" s="71" t="s">
        <v>133</v>
      </c>
      <c r="D390" s="71" t="s">
        <v>2221</v>
      </c>
      <c r="E390" s="71" t="s">
        <v>2625</v>
      </c>
      <c r="F390" s="90">
        <v>40.1</v>
      </c>
      <c r="G390" s="91" t="s">
        <v>2794</v>
      </c>
      <c r="H390" s="71" t="s">
        <v>408</v>
      </c>
      <c r="I390" s="71">
        <v>829125</v>
      </c>
      <c r="J390" s="72" t="s">
        <v>2183</v>
      </c>
      <c r="K390" s="71" t="s">
        <v>675</v>
      </c>
      <c r="L390" s="71" t="s">
        <v>651</v>
      </c>
      <c r="M390" s="73" t="s">
        <v>140</v>
      </c>
      <c r="N390" s="73" t="s">
        <v>2165</v>
      </c>
      <c r="O390" s="73" t="s">
        <v>114</v>
      </c>
      <c r="P390" s="71" t="s">
        <v>1648</v>
      </c>
      <c r="Q390" s="74">
        <v>5000</v>
      </c>
      <c r="R390" s="74">
        <f t="shared" si="29"/>
        <v>5900</v>
      </c>
      <c r="S390" s="74">
        <v>5000</v>
      </c>
      <c r="T390" s="75">
        <v>0.18</v>
      </c>
      <c r="U390" s="74">
        <v>5000</v>
      </c>
      <c r="V390" s="74">
        <f t="shared" si="30"/>
        <v>5900</v>
      </c>
      <c r="W390" s="73" t="s">
        <v>289</v>
      </c>
      <c r="X390" s="73" t="s">
        <v>133</v>
      </c>
      <c r="Y390" s="73" t="s">
        <v>133</v>
      </c>
      <c r="Z390" s="73" t="s">
        <v>290</v>
      </c>
      <c r="AA390" s="76">
        <v>42318</v>
      </c>
      <c r="AB390" s="76">
        <v>42348</v>
      </c>
      <c r="AC390" s="77"/>
      <c r="AD390" s="77"/>
      <c r="AE390" s="72" t="s">
        <v>2183</v>
      </c>
      <c r="AF390" s="73" t="s">
        <v>399</v>
      </c>
      <c r="AG390" s="71">
        <v>796</v>
      </c>
      <c r="AH390" s="71" t="s">
        <v>231</v>
      </c>
      <c r="AI390" s="77">
        <v>1</v>
      </c>
      <c r="AJ390" s="77">
        <v>46434</v>
      </c>
      <c r="AK390" s="71" t="s">
        <v>2166</v>
      </c>
      <c r="AL390" s="76">
        <v>42370</v>
      </c>
      <c r="AM390" s="76">
        <v>42370</v>
      </c>
      <c r="AN390" s="76">
        <v>42734</v>
      </c>
      <c r="AO390" s="77">
        <v>2016</v>
      </c>
      <c r="AP390" s="71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4"/>
      <c r="BB390" s="77"/>
      <c r="BC390" s="71"/>
      <c r="BD390" s="71" t="s">
        <v>2167</v>
      </c>
      <c r="BE390" s="71">
        <v>40.1</v>
      </c>
      <c r="BF390" s="71">
        <v>4521010</v>
      </c>
    </row>
    <row r="391" spans="1:58" s="78" customFormat="1" ht="68.25" customHeight="1">
      <c r="A391" s="71">
        <v>3</v>
      </c>
      <c r="B391" s="71" t="s">
        <v>2184</v>
      </c>
      <c r="C391" s="71" t="s">
        <v>133</v>
      </c>
      <c r="D391" s="71" t="s">
        <v>2221</v>
      </c>
      <c r="E391" s="71" t="s">
        <v>2625</v>
      </c>
      <c r="F391" s="90">
        <v>40.1</v>
      </c>
      <c r="G391" s="91" t="s">
        <v>2794</v>
      </c>
      <c r="H391" s="71" t="s">
        <v>408</v>
      </c>
      <c r="I391" s="71">
        <v>829126</v>
      </c>
      <c r="J391" s="72" t="s">
        <v>2185</v>
      </c>
      <c r="K391" s="71" t="s">
        <v>675</v>
      </c>
      <c r="L391" s="71" t="s">
        <v>651</v>
      </c>
      <c r="M391" s="73" t="s">
        <v>140</v>
      </c>
      <c r="N391" s="73" t="s">
        <v>2165</v>
      </c>
      <c r="O391" s="73" t="s">
        <v>114</v>
      </c>
      <c r="P391" s="71" t="s">
        <v>1648</v>
      </c>
      <c r="Q391" s="74">
        <v>37000</v>
      </c>
      <c r="R391" s="74">
        <f t="shared" si="29"/>
        <v>43660</v>
      </c>
      <c r="S391" s="74">
        <v>37000</v>
      </c>
      <c r="T391" s="75">
        <v>0.18</v>
      </c>
      <c r="U391" s="74">
        <v>37000</v>
      </c>
      <c r="V391" s="74">
        <f t="shared" si="30"/>
        <v>43660</v>
      </c>
      <c r="W391" s="73" t="s">
        <v>143</v>
      </c>
      <c r="X391" s="73" t="s">
        <v>133</v>
      </c>
      <c r="Y391" s="73" t="s">
        <v>133</v>
      </c>
      <c r="Z391" s="73" t="s">
        <v>290</v>
      </c>
      <c r="AA391" s="76">
        <v>42318</v>
      </c>
      <c r="AB391" s="76">
        <v>42358</v>
      </c>
      <c r="AC391" s="77"/>
      <c r="AD391" s="77"/>
      <c r="AE391" s="72" t="s">
        <v>2185</v>
      </c>
      <c r="AF391" s="73" t="s">
        <v>399</v>
      </c>
      <c r="AG391" s="71">
        <v>796</v>
      </c>
      <c r="AH391" s="71" t="s">
        <v>231</v>
      </c>
      <c r="AI391" s="77">
        <v>1</v>
      </c>
      <c r="AJ391" s="77">
        <v>46434</v>
      </c>
      <c r="AK391" s="71" t="s">
        <v>2166</v>
      </c>
      <c r="AL391" s="76">
        <v>42370</v>
      </c>
      <c r="AM391" s="76">
        <v>42370</v>
      </c>
      <c r="AN391" s="76">
        <v>42734</v>
      </c>
      <c r="AO391" s="77">
        <v>2016</v>
      </c>
      <c r="AP391" s="71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4"/>
      <c r="BB391" s="77"/>
      <c r="BC391" s="71"/>
      <c r="BD391" s="71" t="s">
        <v>2167</v>
      </c>
      <c r="BE391" s="71">
        <v>40.1</v>
      </c>
      <c r="BF391" s="71">
        <v>4521010</v>
      </c>
    </row>
    <row r="392" spans="1:58" s="78" customFormat="1" ht="68.25" customHeight="1">
      <c r="A392" s="71">
        <v>3</v>
      </c>
      <c r="B392" s="71" t="s">
        <v>2186</v>
      </c>
      <c r="C392" s="71" t="s">
        <v>133</v>
      </c>
      <c r="D392" s="71" t="s">
        <v>2221</v>
      </c>
      <c r="E392" s="71" t="s">
        <v>2625</v>
      </c>
      <c r="F392" s="90">
        <v>40.1</v>
      </c>
      <c r="G392" s="91" t="s">
        <v>2794</v>
      </c>
      <c r="H392" s="71" t="s">
        <v>408</v>
      </c>
      <c r="I392" s="71">
        <v>829127</v>
      </c>
      <c r="J392" s="72" t="s">
        <v>2187</v>
      </c>
      <c r="K392" s="71" t="s">
        <v>675</v>
      </c>
      <c r="L392" s="71" t="s">
        <v>651</v>
      </c>
      <c r="M392" s="73" t="s">
        <v>140</v>
      </c>
      <c r="N392" s="73" t="s">
        <v>2165</v>
      </c>
      <c r="O392" s="73" t="s">
        <v>114</v>
      </c>
      <c r="P392" s="71" t="s">
        <v>1648</v>
      </c>
      <c r="Q392" s="74">
        <v>3000</v>
      </c>
      <c r="R392" s="74">
        <f t="shared" si="29"/>
        <v>3540</v>
      </c>
      <c r="S392" s="74">
        <v>3000</v>
      </c>
      <c r="T392" s="75">
        <v>0.18</v>
      </c>
      <c r="U392" s="74">
        <v>3000</v>
      </c>
      <c r="V392" s="74">
        <f t="shared" si="30"/>
        <v>3540</v>
      </c>
      <c r="W392" s="73" t="s">
        <v>289</v>
      </c>
      <c r="X392" s="73" t="s">
        <v>133</v>
      </c>
      <c r="Y392" s="73" t="s">
        <v>133</v>
      </c>
      <c r="Z392" s="73" t="s">
        <v>290</v>
      </c>
      <c r="AA392" s="76">
        <v>42318</v>
      </c>
      <c r="AB392" s="76">
        <v>42348</v>
      </c>
      <c r="AC392" s="77"/>
      <c r="AD392" s="77"/>
      <c r="AE392" s="72" t="s">
        <v>2187</v>
      </c>
      <c r="AF392" s="73" t="s">
        <v>399</v>
      </c>
      <c r="AG392" s="71">
        <v>796</v>
      </c>
      <c r="AH392" s="71" t="s">
        <v>231</v>
      </c>
      <c r="AI392" s="77">
        <v>1</v>
      </c>
      <c r="AJ392" s="77">
        <v>46434</v>
      </c>
      <c r="AK392" s="71" t="s">
        <v>2166</v>
      </c>
      <c r="AL392" s="76">
        <v>42370</v>
      </c>
      <c r="AM392" s="76">
        <v>42370</v>
      </c>
      <c r="AN392" s="76">
        <v>42734</v>
      </c>
      <c r="AO392" s="77">
        <v>2016</v>
      </c>
      <c r="AP392" s="71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4"/>
      <c r="BB392" s="77"/>
      <c r="BC392" s="71"/>
      <c r="BD392" s="71" t="s">
        <v>2167</v>
      </c>
      <c r="BE392" s="71">
        <v>40.1</v>
      </c>
      <c r="BF392" s="71">
        <v>4521010</v>
      </c>
    </row>
    <row r="393" spans="1:58" s="78" customFormat="1" ht="68.25" customHeight="1">
      <c r="A393" s="71">
        <v>3</v>
      </c>
      <c r="B393" s="71" t="s">
        <v>2188</v>
      </c>
      <c r="C393" s="71" t="s">
        <v>133</v>
      </c>
      <c r="D393" s="71" t="s">
        <v>2221</v>
      </c>
      <c r="E393" s="71" t="s">
        <v>2625</v>
      </c>
      <c r="F393" s="90">
        <v>40.1</v>
      </c>
      <c r="G393" s="91" t="s">
        <v>2794</v>
      </c>
      <c r="H393" s="71" t="s">
        <v>408</v>
      </c>
      <c r="I393" s="71">
        <v>829128</v>
      </c>
      <c r="J393" s="72" t="s">
        <v>2189</v>
      </c>
      <c r="K393" s="71" t="s">
        <v>675</v>
      </c>
      <c r="L393" s="71" t="s">
        <v>651</v>
      </c>
      <c r="M393" s="73" t="s">
        <v>140</v>
      </c>
      <c r="N393" s="73" t="s">
        <v>2165</v>
      </c>
      <c r="O393" s="73" t="s">
        <v>114</v>
      </c>
      <c r="P393" s="71" t="s">
        <v>1648</v>
      </c>
      <c r="Q393" s="74">
        <v>15000</v>
      </c>
      <c r="R393" s="74">
        <f t="shared" si="29"/>
        <v>17700</v>
      </c>
      <c r="S393" s="74">
        <v>15000</v>
      </c>
      <c r="T393" s="75">
        <v>0.18</v>
      </c>
      <c r="U393" s="74">
        <v>15000</v>
      </c>
      <c r="V393" s="74">
        <f t="shared" si="30"/>
        <v>17700</v>
      </c>
      <c r="W393" s="73" t="s">
        <v>143</v>
      </c>
      <c r="X393" s="73" t="s">
        <v>133</v>
      </c>
      <c r="Y393" s="73" t="s">
        <v>133</v>
      </c>
      <c r="Z393" s="73" t="s">
        <v>290</v>
      </c>
      <c r="AA393" s="76">
        <v>42318</v>
      </c>
      <c r="AB393" s="76">
        <v>42358</v>
      </c>
      <c r="AC393" s="77"/>
      <c r="AD393" s="77"/>
      <c r="AE393" s="72" t="s">
        <v>2189</v>
      </c>
      <c r="AF393" s="73" t="s">
        <v>399</v>
      </c>
      <c r="AG393" s="71">
        <v>796</v>
      </c>
      <c r="AH393" s="71" t="s">
        <v>231</v>
      </c>
      <c r="AI393" s="77">
        <v>1</v>
      </c>
      <c r="AJ393" s="77">
        <v>46434</v>
      </c>
      <c r="AK393" s="71" t="s">
        <v>2166</v>
      </c>
      <c r="AL393" s="76">
        <v>42370</v>
      </c>
      <c r="AM393" s="76">
        <v>42370</v>
      </c>
      <c r="AN393" s="76">
        <v>42734</v>
      </c>
      <c r="AO393" s="77">
        <v>2016</v>
      </c>
      <c r="AP393" s="71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4"/>
      <c r="BB393" s="77"/>
      <c r="BC393" s="71"/>
      <c r="BD393" s="71" t="s">
        <v>2167</v>
      </c>
      <c r="BE393" s="71">
        <v>40.1</v>
      </c>
      <c r="BF393" s="71">
        <v>4521010</v>
      </c>
    </row>
    <row r="394" spans="1:58" s="78" customFormat="1" ht="68.25" customHeight="1">
      <c r="A394" s="71">
        <v>3</v>
      </c>
      <c r="B394" s="71" t="s">
        <v>2190</v>
      </c>
      <c r="C394" s="71" t="s">
        <v>133</v>
      </c>
      <c r="D394" s="71" t="s">
        <v>2221</v>
      </c>
      <c r="E394" s="71" t="s">
        <v>2625</v>
      </c>
      <c r="F394" s="90">
        <v>40.1</v>
      </c>
      <c r="G394" s="91" t="s">
        <v>2780</v>
      </c>
      <c r="H394" s="71" t="s">
        <v>408</v>
      </c>
      <c r="I394" s="71">
        <v>829130</v>
      </c>
      <c r="J394" s="72" t="s">
        <v>2191</v>
      </c>
      <c r="K394" s="71" t="s">
        <v>669</v>
      </c>
      <c r="L394" s="71" t="s">
        <v>651</v>
      </c>
      <c r="M394" s="73" t="s">
        <v>140</v>
      </c>
      <c r="N394" s="73" t="s">
        <v>2165</v>
      </c>
      <c r="O394" s="73" t="s">
        <v>114</v>
      </c>
      <c r="P394" s="71" t="s">
        <v>1648</v>
      </c>
      <c r="Q394" s="74">
        <v>6752.38</v>
      </c>
      <c r="R394" s="74">
        <f t="shared" si="29"/>
        <v>7967.8083999999999</v>
      </c>
      <c r="S394" s="74">
        <v>6752.38</v>
      </c>
      <c r="T394" s="75">
        <v>0.18</v>
      </c>
      <c r="U394" s="74">
        <v>6752.38</v>
      </c>
      <c r="V394" s="74">
        <f t="shared" si="30"/>
        <v>7967.8083999999999</v>
      </c>
      <c r="W394" s="73" t="s">
        <v>289</v>
      </c>
      <c r="X394" s="73" t="s">
        <v>133</v>
      </c>
      <c r="Y394" s="73" t="s">
        <v>133</v>
      </c>
      <c r="Z394" s="73" t="s">
        <v>290</v>
      </c>
      <c r="AA394" s="76">
        <v>42430</v>
      </c>
      <c r="AB394" s="76">
        <v>42489</v>
      </c>
      <c r="AC394" s="77"/>
      <c r="AD394" s="77"/>
      <c r="AE394" s="72" t="s">
        <v>2191</v>
      </c>
      <c r="AF394" s="73" t="s">
        <v>399</v>
      </c>
      <c r="AG394" s="71">
        <v>796</v>
      </c>
      <c r="AH394" s="71" t="s">
        <v>231</v>
      </c>
      <c r="AI394" s="77">
        <v>1</v>
      </c>
      <c r="AJ394" s="77">
        <v>46434</v>
      </c>
      <c r="AK394" s="71" t="s">
        <v>2166</v>
      </c>
      <c r="AL394" s="76">
        <v>42552</v>
      </c>
      <c r="AM394" s="76">
        <v>42583</v>
      </c>
      <c r="AN394" s="76">
        <v>42735</v>
      </c>
      <c r="AO394" s="77">
        <v>2016</v>
      </c>
      <c r="AP394" s="71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4"/>
      <c r="BB394" s="77"/>
      <c r="BC394" s="71"/>
      <c r="BD394" s="71" t="s">
        <v>2167</v>
      </c>
      <c r="BE394" s="71">
        <v>40.1</v>
      </c>
      <c r="BF394" s="71">
        <v>9435000</v>
      </c>
    </row>
    <row r="395" spans="1:58" s="78" customFormat="1" ht="68.25" customHeight="1">
      <c r="A395" s="71">
        <v>3</v>
      </c>
      <c r="B395" s="71" t="s">
        <v>2376</v>
      </c>
      <c r="C395" s="71" t="s">
        <v>133</v>
      </c>
      <c r="D395" s="71" t="s">
        <v>2221</v>
      </c>
      <c r="E395" s="71" t="s">
        <v>2625</v>
      </c>
      <c r="F395" s="90" t="s">
        <v>1737</v>
      </c>
      <c r="G395" s="91" t="s">
        <v>2726</v>
      </c>
      <c r="H395" s="71" t="s">
        <v>408</v>
      </c>
      <c r="I395" s="71">
        <v>829492</v>
      </c>
      <c r="J395" s="72" t="s">
        <v>2192</v>
      </c>
      <c r="K395" s="71" t="s">
        <v>1069</v>
      </c>
      <c r="L395" s="71" t="s">
        <v>651</v>
      </c>
      <c r="M395" s="73" t="s">
        <v>140</v>
      </c>
      <c r="N395" s="73" t="s">
        <v>2165</v>
      </c>
      <c r="O395" s="73" t="s">
        <v>114</v>
      </c>
      <c r="P395" s="71" t="s">
        <v>1648</v>
      </c>
      <c r="Q395" s="74">
        <v>2000</v>
      </c>
      <c r="R395" s="74">
        <f t="shared" si="29"/>
        <v>2360</v>
      </c>
      <c r="S395" s="74">
        <v>2000</v>
      </c>
      <c r="T395" s="75">
        <v>0.18</v>
      </c>
      <c r="U395" s="74">
        <v>2000</v>
      </c>
      <c r="V395" s="74">
        <f t="shared" si="30"/>
        <v>2360</v>
      </c>
      <c r="W395" s="73" t="s">
        <v>289</v>
      </c>
      <c r="X395" s="73" t="s">
        <v>133</v>
      </c>
      <c r="Y395" s="73" t="s">
        <v>133</v>
      </c>
      <c r="Z395" s="73" t="s">
        <v>290</v>
      </c>
      <c r="AA395" s="76">
        <v>42323</v>
      </c>
      <c r="AB395" s="76">
        <v>42353</v>
      </c>
      <c r="AC395" s="77"/>
      <c r="AD395" s="77"/>
      <c r="AE395" s="72" t="s">
        <v>2192</v>
      </c>
      <c r="AF395" s="73" t="s">
        <v>399</v>
      </c>
      <c r="AG395" s="71">
        <v>796</v>
      </c>
      <c r="AH395" s="71" t="s">
        <v>231</v>
      </c>
      <c r="AI395" s="77">
        <v>1</v>
      </c>
      <c r="AJ395" s="77">
        <v>46434</v>
      </c>
      <c r="AK395" s="71" t="s">
        <v>2166</v>
      </c>
      <c r="AL395" s="76">
        <v>42370</v>
      </c>
      <c r="AM395" s="76">
        <v>42370</v>
      </c>
      <c r="AN395" s="76">
        <v>42735</v>
      </c>
      <c r="AO395" s="77">
        <v>2016</v>
      </c>
      <c r="AP395" s="71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4"/>
      <c r="BB395" s="77"/>
      <c r="BC395" s="71"/>
      <c r="BD395" s="71" t="s">
        <v>2167</v>
      </c>
      <c r="BE395" s="71" t="s">
        <v>1737</v>
      </c>
      <c r="BF395" s="71">
        <v>5020000</v>
      </c>
    </row>
    <row r="396" spans="1:58" s="78" customFormat="1" ht="68.25" customHeight="1">
      <c r="A396" s="71">
        <v>8</v>
      </c>
      <c r="B396" s="71" t="s">
        <v>2196</v>
      </c>
      <c r="C396" s="71" t="s">
        <v>133</v>
      </c>
      <c r="D396" s="71" t="s">
        <v>2197</v>
      </c>
      <c r="E396" s="71" t="s">
        <v>944</v>
      </c>
      <c r="F396" s="90">
        <v>66</v>
      </c>
      <c r="G396" s="91" t="s">
        <v>2814</v>
      </c>
      <c r="H396" s="71" t="s">
        <v>2666</v>
      </c>
      <c r="I396" s="71">
        <v>628930</v>
      </c>
      <c r="J396" s="72" t="s">
        <v>2198</v>
      </c>
      <c r="K396" s="71" t="s">
        <v>2199</v>
      </c>
      <c r="L396" s="71" t="s">
        <v>2199</v>
      </c>
      <c r="M396" s="73" t="s">
        <v>140</v>
      </c>
      <c r="N396" s="73">
        <v>2010519</v>
      </c>
      <c r="O396" s="73" t="s">
        <v>103</v>
      </c>
      <c r="P396" s="71" t="s">
        <v>2200</v>
      </c>
      <c r="Q396" s="99">
        <v>28929.79</v>
      </c>
      <c r="R396" s="99">
        <v>28929.79</v>
      </c>
      <c r="S396" s="99">
        <v>25269.45</v>
      </c>
      <c r="T396" s="75">
        <v>0</v>
      </c>
      <c r="U396" s="99">
        <v>28929.79</v>
      </c>
      <c r="V396" s="99">
        <v>28929.79</v>
      </c>
      <c r="W396" s="73" t="s">
        <v>143</v>
      </c>
      <c r="X396" s="73" t="s">
        <v>2201</v>
      </c>
      <c r="Y396" s="73" t="s">
        <v>133</v>
      </c>
      <c r="Z396" s="73" t="s">
        <v>597</v>
      </c>
      <c r="AA396" s="76">
        <v>42589</v>
      </c>
      <c r="AB396" s="76">
        <f>AA396+60</f>
        <v>42649</v>
      </c>
      <c r="AC396" s="77"/>
      <c r="AD396" s="77"/>
      <c r="AE396" s="72" t="s">
        <v>2198</v>
      </c>
      <c r="AF396" s="73" t="s">
        <v>399</v>
      </c>
      <c r="AG396" s="71">
        <v>796</v>
      </c>
      <c r="AH396" s="71" t="s">
        <v>345</v>
      </c>
      <c r="AI396" s="77">
        <v>1</v>
      </c>
      <c r="AJ396" s="77" t="s">
        <v>2202</v>
      </c>
      <c r="AK396" s="71" t="s">
        <v>1130</v>
      </c>
      <c r="AL396" s="76">
        <v>42681</v>
      </c>
      <c r="AM396" s="76">
        <v>42681</v>
      </c>
      <c r="AN396" s="76">
        <v>43045</v>
      </c>
      <c r="AO396" s="77" t="s">
        <v>292</v>
      </c>
      <c r="AP396" s="71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4"/>
      <c r="BB396" s="77"/>
      <c r="BC396" s="71" t="s">
        <v>2203</v>
      </c>
      <c r="BD396" s="71" t="s">
        <v>2204</v>
      </c>
      <c r="BE396" s="71">
        <v>66</v>
      </c>
      <c r="BF396" s="71">
        <v>6613020</v>
      </c>
    </row>
    <row r="397" spans="1:58" s="78" customFormat="1" ht="68.25" customHeight="1">
      <c r="A397" s="71">
        <v>8</v>
      </c>
      <c r="B397" s="71" t="s">
        <v>2205</v>
      </c>
      <c r="C397" s="71" t="s">
        <v>133</v>
      </c>
      <c r="D397" s="71" t="s">
        <v>2197</v>
      </c>
      <c r="E397" s="71" t="s">
        <v>944</v>
      </c>
      <c r="F397" s="90">
        <v>66</v>
      </c>
      <c r="G397" s="91" t="s">
        <v>2814</v>
      </c>
      <c r="H397" s="71" t="s">
        <v>2666</v>
      </c>
      <c r="I397" s="71">
        <v>628931</v>
      </c>
      <c r="J397" s="72" t="s">
        <v>2206</v>
      </c>
      <c r="K397" s="71" t="s">
        <v>2199</v>
      </c>
      <c r="L397" s="71" t="s">
        <v>2199</v>
      </c>
      <c r="M397" s="73" t="s">
        <v>2207</v>
      </c>
      <c r="N397" s="73">
        <v>2010519</v>
      </c>
      <c r="O397" s="73" t="s">
        <v>105</v>
      </c>
      <c r="P397" s="71" t="s">
        <v>2208</v>
      </c>
      <c r="Q397" s="74">
        <v>35297.94</v>
      </c>
      <c r="R397" s="74">
        <v>35297.934999999998</v>
      </c>
      <c r="S397" s="99">
        <v>35297.94</v>
      </c>
      <c r="T397" s="75">
        <v>0</v>
      </c>
      <c r="U397" s="74">
        <v>35297.94</v>
      </c>
      <c r="V397" s="74">
        <v>35297.94</v>
      </c>
      <c r="W397" s="73" t="s">
        <v>143</v>
      </c>
      <c r="X397" s="73" t="s">
        <v>2201</v>
      </c>
      <c r="Y397" s="73" t="s">
        <v>2201</v>
      </c>
      <c r="Z397" s="73" t="s">
        <v>597</v>
      </c>
      <c r="AA397" s="76">
        <v>42514</v>
      </c>
      <c r="AB397" s="76">
        <f>AA397+60</f>
        <v>42574</v>
      </c>
      <c r="AC397" s="77"/>
      <c r="AD397" s="77"/>
      <c r="AE397" s="72" t="s">
        <v>2209</v>
      </c>
      <c r="AF397" s="73" t="s">
        <v>399</v>
      </c>
      <c r="AG397" s="71">
        <v>796</v>
      </c>
      <c r="AH397" s="71" t="s">
        <v>345</v>
      </c>
      <c r="AI397" s="77">
        <v>1</v>
      </c>
      <c r="AJ397" s="77" t="s">
        <v>2202</v>
      </c>
      <c r="AK397" s="71" t="s">
        <v>1130</v>
      </c>
      <c r="AL397" s="76">
        <v>42606</v>
      </c>
      <c r="AM397" s="76">
        <v>42606</v>
      </c>
      <c r="AN397" s="76">
        <v>42970</v>
      </c>
      <c r="AO397" s="77" t="s">
        <v>292</v>
      </c>
      <c r="AP397" s="71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4"/>
      <c r="BB397" s="77"/>
      <c r="BC397" s="71" t="s">
        <v>2203</v>
      </c>
      <c r="BD397" s="71" t="s">
        <v>2204</v>
      </c>
      <c r="BE397" s="71">
        <v>66</v>
      </c>
      <c r="BF397" s="71">
        <v>6613020</v>
      </c>
    </row>
    <row r="398" spans="1:58" s="78" customFormat="1" ht="68.25" customHeight="1">
      <c r="A398" s="71">
        <v>8</v>
      </c>
      <c r="B398" s="71" t="s">
        <v>2210</v>
      </c>
      <c r="C398" s="71" t="s">
        <v>133</v>
      </c>
      <c r="D398" s="71" t="s">
        <v>2197</v>
      </c>
      <c r="E398" s="71" t="s">
        <v>944</v>
      </c>
      <c r="F398" s="90">
        <v>66</v>
      </c>
      <c r="G398" s="91" t="s">
        <v>2815</v>
      </c>
      <c r="H398" s="71" t="s">
        <v>2666</v>
      </c>
      <c r="I398" s="71">
        <v>628932</v>
      </c>
      <c r="J398" s="72" t="s">
        <v>2211</v>
      </c>
      <c r="K398" s="71" t="s">
        <v>2199</v>
      </c>
      <c r="L398" s="71" t="s">
        <v>2199</v>
      </c>
      <c r="M398" s="73" t="s">
        <v>2207</v>
      </c>
      <c r="N398" s="73">
        <v>2010519</v>
      </c>
      <c r="O398" s="73" t="s">
        <v>104</v>
      </c>
      <c r="P398" s="71" t="s">
        <v>2200</v>
      </c>
      <c r="Q398" s="99">
        <v>2850</v>
      </c>
      <c r="R398" s="99">
        <v>2850</v>
      </c>
      <c r="S398" s="99">
        <v>2850</v>
      </c>
      <c r="T398" s="75">
        <v>0</v>
      </c>
      <c r="U398" s="99">
        <v>2850</v>
      </c>
      <c r="V398" s="99">
        <v>2850</v>
      </c>
      <c r="W398" s="73" t="s">
        <v>289</v>
      </c>
      <c r="X398" s="73" t="s">
        <v>2201</v>
      </c>
      <c r="Y398" s="73" t="s">
        <v>2201</v>
      </c>
      <c r="Z398" s="73" t="s">
        <v>597</v>
      </c>
      <c r="AA398" s="76">
        <v>42625</v>
      </c>
      <c r="AB398" s="76">
        <f>AA398+60</f>
        <v>42685</v>
      </c>
      <c r="AC398" s="77"/>
      <c r="AD398" s="77"/>
      <c r="AE398" s="72" t="s">
        <v>2211</v>
      </c>
      <c r="AF398" s="73" t="s">
        <v>399</v>
      </c>
      <c r="AG398" s="71">
        <v>796</v>
      </c>
      <c r="AH398" s="71" t="s">
        <v>345</v>
      </c>
      <c r="AI398" s="77">
        <v>1</v>
      </c>
      <c r="AJ398" s="77" t="s">
        <v>2202</v>
      </c>
      <c r="AK398" s="71" t="s">
        <v>1130</v>
      </c>
      <c r="AL398" s="76">
        <v>42716</v>
      </c>
      <c r="AM398" s="76">
        <v>42716</v>
      </c>
      <c r="AN398" s="76">
        <v>43080</v>
      </c>
      <c r="AO398" s="77" t="s">
        <v>292</v>
      </c>
      <c r="AP398" s="71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4"/>
      <c r="BB398" s="77"/>
      <c r="BC398" s="71" t="s">
        <v>2203</v>
      </c>
      <c r="BD398" s="71" t="s">
        <v>2204</v>
      </c>
      <c r="BE398" s="71">
        <v>66</v>
      </c>
      <c r="BF398" s="71">
        <v>6611030</v>
      </c>
    </row>
    <row r="399" spans="1:58" s="78" customFormat="1" ht="68.25" customHeight="1">
      <c r="A399" s="71">
        <v>8</v>
      </c>
      <c r="B399" s="71" t="s">
        <v>2212</v>
      </c>
      <c r="C399" s="71" t="s">
        <v>133</v>
      </c>
      <c r="D399" s="71" t="s">
        <v>2197</v>
      </c>
      <c r="E399" s="71" t="s">
        <v>944</v>
      </c>
      <c r="F399" s="90">
        <v>66</v>
      </c>
      <c r="G399" s="91" t="s">
        <v>2816</v>
      </c>
      <c r="H399" s="71" t="s">
        <v>2666</v>
      </c>
      <c r="I399" s="71">
        <v>628934</v>
      </c>
      <c r="J399" s="72" t="s">
        <v>2213</v>
      </c>
      <c r="K399" s="71" t="s">
        <v>2199</v>
      </c>
      <c r="L399" s="71" t="s">
        <v>2199</v>
      </c>
      <c r="M399" s="73" t="s">
        <v>2207</v>
      </c>
      <c r="N399" s="73">
        <v>2010519</v>
      </c>
      <c r="O399" s="73" t="s">
        <v>103</v>
      </c>
      <c r="P399" s="71" t="s">
        <v>2200</v>
      </c>
      <c r="Q399" s="74">
        <v>2500</v>
      </c>
      <c r="R399" s="74">
        <v>2500</v>
      </c>
      <c r="S399" s="74">
        <v>2500</v>
      </c>
      <c r="T399" s="75">
        <v>0</v>
      </c>
      <c r="U399" s="74">
        <v>2500</v>
      </c>
      <c r="V399" s="74">
        <v>2500</v>
      </c>
      <c r="W399" s="73" t="s">
        <v>289</v>
      </c>
      <c r="X399" s="73" t="s">
        <v>2201</v>
      </c>
      <c r="Y399" s="73" t="s">
        <v>2201</v>
      </c>
      <c r="Z399" s="73" t="s">
        <v>597</v>
      </c>
      <c r="AA399" s="76">
        <v>42387</v>
      </c>
      <c r="AB399" s="76">
        <f>AA399+60</f>
        <v>42447</v>
      </c>
      <c r="AC399" s="77"/>
      <c r="AD399" s="77"/>
      <c r="AE399" s="72" t="s">
        <v>2213</v>
      </c>
      <c r="AF399" s="73" t="s">
        <v>399</v>
      </c>
      <c r="AG399" s="71">
        <v>796</v>
      </c>
      <c r="AH399" s="71" t="s">
        <v>345</v>
      </c>
      <c r="AI399" s="77">
        <v>1</v>
      </c>
      <c r="AJ399" s="77" t="s">
        <v>2202</v>
      </c>
      <c r="AK399" s="71" t="s">
        <v>1130</v>
      </c>
      <c r="AL399" s="76">
        <v>42473</v>
      </c>
      <c r="AM399" s="76">
        <v>42473</v>
      </c>
      <c r="AN399" s="76">
        <f>AM399+365-1</f>
        <v>42837</v>
      </c>
      <c r="AO399" s="77" t="s">
        <v>292</v>
      </c>
      <c r="AP399" s="71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4"/>
      <c r="BB399" s="77"/>
      <c r="BC399" s="71" t="s">
        <v>2203</v>
      </c>
      <c r="BD399" s="71" t="s">
        <v>2204</v>
      </c>
      <c r="BE399" s="71">
        <v>66</v>
      </c>
      <c r="BF399" s="71">
        <v>6613090</v>
      </c>
    </row>
    <row r="400" spans="1:58" s="78" customFormat="1" ht="68.25" customHeight="1">
      <c r="A400" s="71">
        <v>8</v>
      </c>
      <c r="B400" s="71" t="s">
        <v>2214</v>
      </c>
      <c r="C400" s="71" t="s">
        <v>133</v>
      </c>
      <c r="D400" s="71" t="s">
        <v>2197</v>
      </c>
      <c r="E400" s="71" t="s">
        <v>944</v>
      </c>
      <c r="F400" s="90">
        <v>66</v>
      </c>
      <c r="G400" s="91" t="s">
        <v>2817</v>
      </c>
      <c r="H400" s="71" t="s">
        <v>2666</v>
      </c>
      <c r="I400" s="71">
        <v>628933</v>
      </c>
      <c r="J400" s="72" t="s">
        <v>2215</v>
      </c>
      <c r="K400" s="71" t="s">
        <v>2199</v>
      </c>
      <c r="L400" s="71" t="s">
        <v>2199</v>
      </c>
      <c r="M400" s="73" t="s">
        <v>2207</v>
      </c>
      <c r="N400" s="73">
        <v>2010519</v>
      </c>
      <c r="O400" s="73" t="s">
        <v>105</v>
      </c>
      <c r="P400" s="71" t="s">
        <v>2200</v>
      </c>
      <c r="Q400" s="99">
        <v>807.75</v>
      </c>
      <c r="R400" s="99">
        <v>807.75</v>
      </c>
      <c r="S400" s="99">
        <v>1619.376</v>
      </c>
      <c r="T400" s="75">
        <v>0</v>
      </c>
      <c r="U400" s="99">
        <v>807.75</v>
      </c>
      <c r="V400" s="99">
        <v>807.75</v>
      </c>
      <c r="W400" s="73" t="s">
        <v>289</v>
      </c>
      <c r="X400" s="73" t="s">
        <v>2201</v>
      </c>
      <c r="Y400" s="73" t="s">
        <v>2201</v>
      </c>
      <c r="Z400" s="73" t="s">
        <v>597</v>
      </c>
      <c r="AA400" s="76">
        <v>42514</v>
      </c>
      <c r="AB400" s="76">
        <f>AA400+60</f>
        <v>42574</v>
      </c>
      <c r="AC400" s="77"/>
      <c r="AD400" s="77"/>
      <c r="AE400" s="72" t="s">
        <v>2215</v>
      </c>
      <c r="AF400" s="73" t="s">
        <v>399</v>
      </c>
      <c r="AG400" s="71">
        <v>796</v>
      </c>
      <c r="AH400" s="71" t="s">
        <v>345</v>
      </c>
      <c r="AI400" s="77">
        <v>1</v>
      </c>
      <c r="AJ400" s="77" t="s">
        <v>2202</v>
      </c>
      <c r="AK400" s="71" t="s">
        <v>1130</v>
      </c>
      <c r="AL400" s="76">
        <v>42606</v>
      </c>
      <c r="AM400" s="76">
        <v>42606</v>
      </c>
      <c r="AN400" s="76">
        <v>42970</v>
      </c>
      <c r="AO400" s="77" t="s">
        <v>292</v>
      </c>
      <c r="AP400" s="71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4"/>
      <c r="BB400" s="77"/>
      <c r="BC400" s="71" t="s">
        <v>2203</v>
      </c>
      <c r="BD400" s="71" t="s">
        <v>2204</v>
      </c>
      <c r="BE400" s="71">
        <v>66</v>
      </c>
      <c r="BF400" s="71">
        <v>6613070</v>
      </c>
    </row>
    <row r="401" spans="1:58" s="78" customFormat="1" ht="68.25" customHeight="1">
      <c r="A401" s="71">
        <v>6</v>
      </c>
      <c r="B401" s="71" t="s">
        <v>2216</v>
      </c>
      <c r="C401" s="71" t="s">
        <v>133</v>
      </c>
      <c r="D401" s="71" t="s">
        <v>2197</v>
      </c>
      <c r="E401" s="71" t="s">
        <v>944</v>
      </c>
      <c r="F401" s="90">
        <v>66</v>
      </c>
      <c r="G401" s="91" t="s">
        <v>2816</v>
      </c>
      <c r="H401" s="71" t="s">
        <v>136</v>
      </c>
      <c r="I401" s="71">
        <v>628935</v>
      </c>
      <c r="J401" s="72" t="s">
        <v>2217</v>
      </c>
      <c r="K401" s="71" t="s">
        <v>861</v>
      </c>
      <c r="L401" s="71" t="s">
        <v>1188</v>
      </c>
      <c r="M401" s="73" t="s">
        <v>1175</v>
      </c>
      <c r="N401" s="73">
        <v>20107071000</v>
      </c>
      <c r="O401" s="73" t="s">
        <v>118</v>
      </c>
      <c r="P401" s="71" t="s">
        <v>2218</v>
      </c>
      <c r="Q401" s="74">
        <v>1700</v>
      </c>
      <c r="R401" s="74">
        <f>Q401*1.18</f>
        <v>2006</v>
      </c>
      <c r="S401" s="74">
        <v>1700</v>
      </c>
      <c r="T401" s="75">
        <v>0.18</v>
      </c>
      <c r="U401" s="74">
        <v>1700</v>
      </c>
      <c r="V401" s="74">
        <f>U401*1.18</f>
        <v>2006</v>
      </c>
      <c r="W401" s="73" t="s">
        <v>289</v>
      </c>
      <c r="X401" s="73" t="s">
        <v>2201</v>
      </c>
      <c r="Y401" s="73" t="s">
        <v>2201</v>
      </c>
      <c r="Z401" s="73" t="s">
        <v>597</v>
      </c>
      <c r="AA401" s="76">
        <v>42614</v>
      </c>
      <c r="AB401" s="76">
        <v>42664</v>
      </c>
      <c r="AC401" s="77"/>
      <c r="AD401" s="77"/>
      <c r="AE401" s="72" t="s">
        <v>861</v>
      </c>
      <c r="AF401" s="73" t="s">
        <v>399</v>
      </c>
      <c r="AG401" s="71">
        <v>796</v>
      </c>
      <c r="AH401" s="71" t="s">
        <v>345</v>
      </c>
      <c r="AI401" s="77">
        <v>1</v>
      </c>
      <c r="AJ401" s="77" t="s">
        <v>2202</v>
      </c>
      <c r="AK401" s="71" t="s">
        <v>1130</v>
      </c>
      <c r="AL401" s="76">
        <v>42699</v>
      </c>
      <c r="AM401" s="76">
        <v>42699</v>
      </c>
      <c r="AN401" s="76">
        <f>AM401+365-1</f>
        <v>43063</v>
      </c>
      <c r="AO401" s="77" t="s">
        <v>292</v>
      </c>
      <c r="AP401" s="71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4"/>
      <c r="BB401" s="77"/>
      <c r="BC401" s="71" t="s">
        <v>2203</v>
      </c>
      <c r="BD401" s="71" t="s">
        <v>2204</v>
      </c>
      <c r="BE401" s="71">
        <v>66</v>
      </c>
      <c r="BF401" s="71">
        <v>6613090</v>
      </c>
    </row>
    <row r="402" spans="1:58" s="78" customFormat="1" ht="68.25" customHeight="1">
      <c r="A402" s="71">
        <v>6</v>
      </c>
      <c r="B402" s="71" t="s">
        <v>2219</v>
      </c>
      <c r="C402" s="71" t="s">
        <v>133</v>
      </c>
      <c r="D402" s="71" t="s">
        <v>2197</v>
      </c>
      <c r="E402" s="71" t="s">
        <v>944</v>
      </c>
      <c r="F402" s="90">
        <v>66</v>
      </c>
      <c r="G402" s="91" t="s">
        <v>2816</v>
      </c>
      <c r="H402" s="71" t="s">
        <v>136</v>
      </c>
      <c r="I402" s="71">
        <v>628936</v>
      </c>
      <c r="J402" s="98" t="s">
        <v>2841</v>
      </c>
      <c r="K402" s="71" t="s">
        <v>861</v>
      </c>
      <c r="L402" s="71" t="s">
        <v>1188</v>
      </c>
      <c r="M402" s="73" t="s">
        <v>1175</v>
      </c>
      <c r="N402" s="73">
        <v>20107071005</v>
      </c>
      <c r="O402" s="73" t="s">
        <v>121</v>
      </c>
      <c r="P402" s="71" t="s">
        <v>2200</v>
      </c>
      <c r="Q402" s="74">
        <v>1000</v>
      </c>
      <c r="R402" s="74">
        <f>Q402*1.18</f>
        <v>1180</v>
      </c>
      <c r="S402" s="74">
        <v>1000</v>
      </c>
      <c r="T402" s="75">
        <v>0.18</v>
      </c>
      <c r="U402" s="74">
        <v>1000</v>
      </c>
      <c r="V402" s="74">
        <f>U402*1.18</f>
        <v>1180</v>
      </c>
      <c r="W402" s="73" t="s">
        <v>289</v>
      </c>
      <c r="X402" s="73" t="s">
        <v>2201</v>
      </c>
      <c r="Y402" s="73" t="s">
        <v>2201</v>
      </c>
      <c r="Z402" s="73" t="s">
        <v>597</v>
      </c>
      <c r="AA402" s="76">
        <v>42614</v>
      </c>
      <c r="AB402" s="76">
        <v>42664</v>
      </c>
      <c r="AC402" s="77"/>
      <c r="AD402" s="77"/>
      <c r="AE402" s="72" t="s">
        <v>861</v>
      </c>
      <c r="AF402" s="73" t="s">
        <v>399</v>
      </c>
      <c r="AG402" s="71">
        <v>796</v>
      </c>
      <c r="AH402" s="71" t="s">
        <v>345</v>
      </c>
      <c r="AI402" s="77">
        <v>1</v>
      </c>
      <c r="AJ402" s="77" t="s">
        <v>2202</v>
      </c>
      <c r="AK402" s="71" t="s">
        <v>1130</v>
      </c>
      <c r="AL402" s="76">
        <v>42699</v>
      </c>
      <c r="AM402" s="76">
        <v>42699</v>
      </c>
      <c r="AN402" s="76">
        <f>AM402+365-1</f>
        <v>43063</v>
      </c>
      <c r="AO402" s="77" t="s">
        <v>292</v>
      </c>
      <c r="AP402" s="71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4"/>
      <c r="BB402" s="77"/>
      <c r="BC402" s="71" t="s">
        <v>2203</v>
      </c>
      <c r="BD402" s="71" t="s">
        <v>2204</v>
      </c>
      <c r="BE402" s="71">
        <v>66</v>
      </c>
      <c r="BF402" s="71">
        <v>6613090</v>
      </c>
    </row>
    <row r="403" spans="1:58" s="78" customFormat="1" ht="68.25" customHeight="1">
      <c r="A403" s="71">
        <v>8</v>
      </c>
      <c r="B403" s="71" t="s">
        <v>2229</v>
      </c>
      <c r="C403" s="71" t="s">
        <v>133</v>
      </c>
      <c r="D403" s="71" t="s">
        <v>134</v>
      </c>
      <c r="E403" s="71" t="s">
        <v>1373</v>
      </c>
      <c r="F403" s="90" t="s">
        <v>2230</v>
      </c>
      <c r="G403" s="91" t="s">
        <v>2781</v>
      </c>
      <c r="H403" s="71" t="s">
        <v>136</v>
      </c>
      <c r="I403" s="71">
        <v>628712</v>
      </c>
      <c r="J403" s="72" t="s">
        <v>2231</v>
      </c>
      <c r="K403" s="71" t="s">
        <v>138</v>
      </c>
      <c r="L403" s="71" t="s">
        <v>138</v>
      </c>
      <c r="M403" s="73" t="s">
        <v>140</v>
      </c>
      <c r="N403" s="73">
        <v>20105140101</v>
      </c>
      <c r="O403" s="73" t="s">
        <v>2232</v>
      </c>
      <c r="P403" s="71" t="s">
        <v>2233</v>
      </c>
      <c r="Q403" s="74">
        <v>140000</v>
      </c>
      <c r="R403" s="74">
        <f>Q403*1.18</f>
        <v>165200</v>
      </c>
      <c r="S403" s="74">
        <v>140000</v>
      </c>
      <c r="T403" s="75">
        <v>0.18</v>
      </c>
      <c r="U403" s="74">
        <v>140000</v>
      </c>
      <c r="V403" s="74">
        <f>U403*1.18</f>
        <v>165200</v>
      </c>
      <c r="W403" s="73" t="s">
        <v>2631</v>
      </c>
      <c r="X403" s="73" t="s">
        <v>133</v>
      </c>
      <c r="Y403" s="73" t="s">
        <v>133</v>
      </c>
      <c r="Z403" s="73" t="s">
        <v>144</v>
      </c>
      <c r="AA403" s="76">
        <v>42490</v>
      </c>
      <c r="AB403" s="76">
        <v>42550</v>
      </c>
      <c r="AC403" s="77"/>
      <c r="AD403" s="77"/>
      <c r="AE403" s="72" t="s">
        <v>2234</v>
      </c>
      <c r="AF403" s="73" t="s">
        <v>965</v>
      </c>
      <c r="AG403" s="71" t="s">
        <v>2235</v>
      </c>
      <c r="AH403" s="71" t="s">
        <v>2236</v>
      </c>
      <c r="AI403" s="77">
        <v>1</v>
      </c>
      <c r="AJ403" s="77">
        <v>46605101</v>
      </c>
      <c r="AK403" s="71" t="s">
        <v>308</v>
      </c>
      <c r="AL403" s="76">
        <v>42580</v>
      </c>
      <c r="AM403" s="76">
        <v>42580</v>
      </c>
      <c r="AN403" s="76">
        <v>42734</v>
      </c>
      <c r="AO403" s="77">
        <v>2016</v>
      </c>
      <c r="AP403" s="71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4"/>
      <c r="BB403" s="77"/>
      <c r="BC403" s="71"/>
      <c r="BD403" s="71" t="s">
        <v>2237</v>
      </c>
      <c r="BE403" s="71" t="s">
        <v>2230</v>
      </c>
      <c r="BF403" s="71">
        <v>7010020</v>
      </c>
    </row>
    <row r="404" spans="1:58" s="78" customFormat="1" ht="68.25" customHeight="1">
      <c r="A404" s="71">
        <v>4</v>
      </c>
      <c r="B404" s="71" t="s">
        <v>2238</v>
      </c>
      <c r="C404" s="71" t="s">
        <v>133</v>
      </c>
      <c r="D404" s="71" t="s">
        <v>2239</v>
      </c>
      <c r="E404" s="71" t="s">
        <v>4661</v>
      </c>
      <c r="F404" s="90" t="s">
        <v>2240</v>
      </c>
      <c r="G404" s="91" t="s">
        <v>2776</v>
      </c>
      <c r="H404" s="71" t="s">
        <v>136</v>
      </c>
      <c r="I404" s="71">
        <v>628825</v>
      </c>
      <c r="J404" s="72" t="s">
        <v>2241</v>
      </c>
      <c r="K404" s="71" t="s">
        <v>1370</v>
      </c>
      <c r="L404" s="71" t="s">
        <v>1370</v>
      </c>
      <c r="M404" s="73" t="s">
        <v>595</v>
      </c>
      <c r="N404" s="73">
        <v>201050602</v>
      </c>
      <c r="O404" s="73" t="s">
        <v>92</v>
      </c>
      <c r="P404" s="71" t="s">
        <v>447</v>
      </c>
      <c r="Q404" s="74">
        <v>45000</v>
      </c>
      <c r="R404" s="74">
        <f>Q404*1.18</f>
        <v>53100</v>
      </c>
      <c r="S404" s="74">
        <v>0</v>
      </c>
      <c r="T404" s="75">
        <v>0.18</v>
      </c>
      <c r="U404" s="74">
        <v>45000</v>
      </c>
      <c r="V404" s="74">
        <f>U404*1.18</f>
        <v>53100</v>
      </c>
      <c r="W404" s="73" t="s">
        <v>143</v>
      </c>
      <c r="X404" s="73" t="s">
        <v>133</v>
      </c>
      <c r="Y404" s="73" t="s">
        <v>133</v>
      </c>
      <c r="Z404" s="73" t="s">
        <v>290</v>
      </c>
      <c r="AA404" s="76">
        <v>42402</v>
      </c>
      <c r="AB404" s="76">
        <v>42462</v>
      </c>
      <c r="AC404" s="77"/>
      <c r="AD404" s="77"/>
      <c r="AE404" s="72" t="s">
        <v>2241</v>
      </c>
      <c r="AF404" s="73" t="s">
        <v>965</v>
      </c>
      <c r="AG404" s="71">
        <v>796</v>
      </c>
      <c r="AH404" s="71" t="s">
        <v>231</v>
      </c>
      <c r="AI404" s="77">
        <v>1</v>
      </c>
      <c r="AJ404" s="77">
        <v>45914000</v>
      </c>
      <c r="AK404" s="71" t="s">
        <v>148</v>
      </c>
      <c r="AL404" s="76">
        <f t="shared" ref="AL404:AL450" si="32">AB404+$AL$1</f>
        <v>42462</v>
      </c>
      <c r="AM404" s="76">
        <v>42492</v>
      </c>
      <c r="AN404" s="76">
        <v>42857</v>
      </c>
      <c r="AO404" s="77" t="s">
        <v>292</v>
      </c>
      <c r="AP404" s="71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4"/>
      <c r="BB404" s="77"/>
      <c r="BC404" s="71" t="s">
        <v>4661</v>
      </c>
      <c r="BD404" s="71" t="s">
        <v>2242</v>
      </c>
      <c r="BE404" s="71" t="s">
        <v>2240</v>
      </c>
      <c r="BF404" s="71">
        <v>7240000</v>
      </c>
    </row>
    <row r="405" spans="1:58" s="78" customFormat="1" ht="68.25" customHeight="1">
      <c r="A405" s="71">
        <v>4</v>
      </c>
      <c r="B405" s="71" t="s">
        <v>2243</v>
      </c>
      <c r="C405" s="71" t="s">
        <v>133</v>
      </c>
      <c r="D405" s="71" t="s">
        <v>2239</v>
      </c>
      <c r="E405" s="71" t="s">
        <v>4661</v>
      </c>
      <c r="F405" s="90" t="s">
        <v>2240</v>
      </c>
      <c r="G405" s="91" t="s">
        <v>2776</v>
      </c>
      <c r="H405" s="71" t="s">
        <v>136</v>
      </c>
      <c r="I405" s="71">
        <v>628832</v>
      </c>
      <c r="J405" s="72" t="s">
        <v>2244</v>
      </c>
      <c r="K405" s="71" t="s">
        <v>1370</v>
      </c>
      <c r="L405" s="71" t="s">
        <v>1370</v>
      </c>
      <c r="M405" s="73" t="s">
        <v>595</v>
      </c>
      <c r="N405" s="73">
        <v>201050602</v>
      </c>
      <c r="O405" s="73" t="s">
        <v>92</v>
      </c>
      <c r="P405" s="71" t="s">
        <v>447</v>
      </c>
      <c r="Q405" s="74">
        <v>25000</v>
      </c>
      <c r="R405" s="74">
        <f>Q405*1.18</f>
        <v>29500</v>
      </c>
      <c r="S405" s="74">
        <v>0</v>
      </c>
      <c r="T405" s="75">
        <v>0.18</v>
      </c>
      <c r="U405" s="74">
        <v>25000</v>
      </c>
      <c r="V405" s="74">
        <f>U405*1.18</f>
        <v>29500</v>
      </c>
      <c r="W405" s="73" t="s">
        <v>143</v>
      </c>
      <c r="X405" s="73" t="s">
        <v>133</v>
      </c>
      <c r="Y405" s="73" t="s">
        <v>133</v>
      </c>
      <c r="Z405" s="73" t="s">
        <v>290</v>
      </c>
      <c r="AA405" s="76">
        <v>42402</v>
      </c>
      <c r="AB405" s="76">
        <v>42462</v>
      </c>
      <c r="AC405" s="77"/>
      <c r="AD405" s="77"/>
      <c r="AE405" s="72" t="s">
        <v>2244</v>
      </c>
      <c r="AF405" s="73" t="s">
        <v>965</v>
      </c>
      <c r="AG405" s="71">
        <v>796</v>
      </c>
      <c r="AH405" s="71" t="s">
        <v>231</v>
      </c>
      <c r="AI405" s="77">
        <v>1</v>
      </c>
      <c r="AJ405" s="77">
        <v>45914000</v>
      </c>
      <c r="AK405" s="71" t="s">
        <v>148</v>
      </c>
      <c r="AL405" s="76">
        <f t="shared" si="32"/>
        <v>42462</v>
      </c>
      <c r="AM405" s="76">
        <v>42492</v>
      </c>
      <c r="AN405" s="76">
        <v>42857</v>
      </c>
      <c r="AO405" s="77" t="s">
        <v>292</v>
      </c>
      <c r="AP405" s="71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4"/>
      <c r="BB405" s="77"/>
      <c r="BC405" s="71" t="s">
        <v>4661</v>
      </c>
      <c r="BD405" s="71" t="s">
        <v>2242</v>
      </c>
      <c r="BE405" s="71" t="s">
        <v>2240</v>
      </c>
      <c r="BF405" s="71">
        <v>7240000</v>
      </c>
    </row>
    <row r="406" spans="1:58" s="78" customFormat="1" ht="68.25" customHeight="1">
      <c r="A406" s="71">
        <v>4</v>
      </c>
      <c r="B406" s="71" t="s">
        <v>2245</v>
      </c>
      <c r="C406" s="71" t="s">
        <v>133</v>
      </c>
      <c r="D406" s="71" t="s">
        <v>2239</v>
      </c>
      <c r="E406" s="71" t="s">
        <v>4661</v>
      </c>
      <c r="F406" s="90" t="s">
        <v>2240</v>
      </c>
      <c r="G406" s="91" t="s">
        <v>2776</v>
      </c>
      <c r="H406" s="71" t="s">
        <v>136</v>
      </c>
      <c r="I406" s="71">
        <v>628836</v>
      </c>
      <c r="J406" s="72" t="s">
        <v>2246</v>
      </c>
      <c r="K406" s="71" t="s">
        <v>1367</v>
      </c>
      <c r="L406" s="71" t="s">
        <v>1367</v>
      </c>
      <c r="M406" s="73" t="s">
        <v>595</v>
      </c>
      <c r="N406" s="73">
        <v>201050602</v>
      </c>
      <c r="O406" s="73" t="s">
        <v>92</v>
      </c>
      <c r="P406" s="71" t="s">
        <v>447</v>
      </c>
      <c r="Q406" s="74">
        <v>150000</v>
      </c>
      <c r="R406" s="74">
        <v>150000</v>
      </c>
      <c r="S406" s="74">
        <v>0</v>
      </c>
      <c r="T406" s="75">
        <v>0</v>
      </c>
      <c r="U406" s="74">
        <v>150000</v>
      </c>
      <c r="V406" s="74">
        <v>150000</v>
      </c>
      <c r="W406" s="73" t="s">
        <v>143</v>
      </c>
      <c r="X406" s="73" t="s">
        <v>133</v>
      </c>
      <c r="Y406" s="73" t="s">
        <v>133</v>
      </c>
      <c r="Z406" s="73" t="s">
        <v>290</v>
      </c>
      <c r="AA406" s="76">
        <v>42535</v>
      </c>
      <c r="AB406" s="76">
        <v>42595</v>
      </c>
      <c r="AC406" s="77"/>
      <c r="AD406" s="77"/>
      <c r="AE406" s="72" t="s">
        <v>2246</v>
      </c>
      <c r="AF406" s="73" t="s">
        <v>965</v>
      </c>
      <c r="AG406" s="71">
        <v>796</v>
      </c>
      <c r="AH406" s="71" t="s">
        <v>231</v>
      </c>
      <c r="AI406" s="77">
        <v>1</v>
      </c>
      <c r="AJ406" s="77">
        <v>45914000</v>
      </c>
      <c r="AK406" s="71" t="s">
        <v>148</v>
      </c>
      <c r="AL406" s="76">
        <f t="shared" si="32"/>
        <v>42595</v>
      </c>
      <c r="AM406" s="76">
        <v>42625</v>
      </c>
      <c r="AN406" s="76">
        <v>42990</v>
      </c>
      <c r="AO406" s="77" t="s">
        <v>292</v>
      </c>
      <c r="AP406" s="71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4"/>
      <c r="BB406" s="77"/>
      <c r="BC406" s="71" t="s">
        <v>4661</v>
      </c>
      <c r="BD406" s="71" t="s">
        <v>2242</v>
      </c>
      <c r="BE406" s="71" t="s">
        <v>2240</v>
      </c>
      <c r="BF406" s="71">
        <v>7240000</v>
      </c>
    </row>
    <row r="407" spans="1:58" s="78" customFormat="1" ht="68.25" customHeight="1">
      <c r="A407" s="71">
        <v>4</v>
      </c>
      <c r="B407" s="71" t="s">
        <v>2247</v>
      </c>
      <c r="C407" s="71" t="s">
        <v>133</v>
      </c>
      <c r="D407" s="71" t="s">
        <v>2239</v>
      </c>
      <c r="E407" s="71" t="s">
        <v>4661</v>
      </c>
      <c r="F407" s="90" t="s">
        <v>2240</v>
      </c>
      <c r="G407" s="91" t="s">
        <v>2776</v>
      </c>
      <c r="H407" s="71" t="s">
        <v>136</v>
      </c>
      <c r="I407" s="71">
        <v>628833</v>
      </c>
      <c r="J407" s="72" t="s">
        <v>2248</v>
      </c>
      <c r="K407" s="71" t="s">
        <v>1370</v>
      </c>
      <c r="L407" s="71" t="s">
        <v>1370</v>
      </c>
      <c r="M407" s="73" t="s">
        <v>595</v>
      </c>
      <c r="N407" s="73">
        <v>201050602</v>
      </c>
      <c r="O407" s="73" t="s">
        <v>92</v>
      </c>
      <c r="P407" s="71" t="s">
        <v>447</v>
      </c>
      <c r="Q407" s="74">
        <v>100000</v>
      </c>
      <c r="R407" s="74">
        <f t="shared" ref="R407:R415" si="33">Q407*1.18</f>
        <v>118000</v>
      </c>
      <c r="S407" s="74">
        <v>0</v>
      </c>
      <c r="T407" s="75">
        <v>0.18</v>
      </c>
      <c r="U407" s="74">
        <v>100000</v>
      </c>
      <c r="V407" s="74">
        <f t="shared" ref="V407:V415" si="34">U407*1.18</f>
        <v>118000</v>
      </c>
      <c r="W407" s="73" t="s">
        <v>143</v>
      </c>
      <c r="X407" s="73" t="s">
        <v>133</v>
      </c>
      <c r="Y407" s="73" t="s">
        <v>133</v>
      </c>
      <c r="Z407" s="73" t="s">
        <v>290</v>
      </c>
      <c r="AA407" s="76">
        <v>42490</v>
      </c>
      <c r="AB407" s="76">
        <v>42550</v>
      </c>
      <c r="AC407" s="77"/>
      <c r="AD407" s="77"/>
      <c r="AE407" s="72" t="s">
        <v>2248</v>
      </c>
      <c r="AF407" s="73" t="s">
        <v>965</v>
      </c>
      <c r="AG407" s="71">
        <v>796</v>
      </c>
      <c r="AH407" s="71" t="s">
        <v>231</v>
      </c>
      <c r="AI407" s="77">
        <v>1</v>
      </c>
      <c r="AJ407" s="77">
        <v>45914000</v>
      </c>
      <c r="AK407" s="71" t="s">
        <v>148</v>
      </c>
      <c r="AL407" s="76">
        <f t="shared" si="32"/>
        <v>42550</v>
      </c>
      <c r="AM407" s="76">
        <v>42580</v>
      </c>
      <c r="AN407" s="76">
        <v>42945</v>
      </c>
      <c r="AO407" s="77" t="s">
        <v>292</v>
      </c>
      <c r="AP407" s="71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4"/>
      <c r="BB407" s="77"/>
      <c r="BC407" s="71" t="s">
        <v>4661</v>
      </c>
      <c r="BD407" s="71" t="s">
        <v>2242</v>
      </c>
      <c r="BE407" s="71" t="s">
        <v>2240</v>
      </c>
      <c r="BF407" s="71">
        <v>7240000</v>
      </c>
    </row>
    <row r="408" spans="1:58" s="78" customFormat="1" ht="68.25" customHeight="1">
      <c r="A408" s="71">
        <v>4</v>
      </c>
      <c r="B408" s="71" t="s">
        <v>2249</v>
      </c>
      <c r="C408" s="71" t="s">
        <v>133</v>
      </c>
      <c r="D408" s="71" t="s">
        <v>2239</v>
      </c>
      <c r="E408" s="71" t="s">
        <v>4661</v>
      </c>
      <c r="F408" s="90" t="s">
        <v>2240</v>
      </c>
      <c r="G408" s="91" t="s">
        <v>2776</v>
      </c>
      <c r="H408" s="71" t="s">
        <v>136</v>
      </c>
      <c r="I408" s="71">
        <v>628835</v>
      </c>
      <c r="J408" s="72" t="s">
        <v>2250</v>
      </c>
      <c r="K408" s="71" t="s">
        <v>1370</v>
      </c>
      <c r="L408" s="71" t="s">
        <v>1370</v>
      </c>
      <c r="M408" s="73" t="s">
        <v>595</v>
      </c>
      <c r="N408" s="73">
        <v>201050602</v>
      </c>
      <c r="O408" s="73" t="s">
        <v>92</v>
      </c>
      <c r="P408" s="71" t="s">
        <v>447</v>
      </c>
      <c r="Q408" s="74">
        <v>260000</v>
      </c>
      <c r="R408" s="74">
        <f t="shared" si="33"/>
        <v>306800</v>
      </c>
      <c r="S408" s="74">
        <v>0</v>
      </c>
      <c r="T408" s="75">
        <v>0.18</v>
      </c>
      <c r="U408" s="74">
        <v>260000</v>
      </c>
      <c r="V408" s="74">
        <f t="shared" si="34"/>
        <v>306800</v>
      </c>
      <c r="W408" s="73" t="s">
        <v>143</v>
      </c>
      <c r="X408" s="73" t="s">
        <v>133</v>
      </c>
      <c r="Y408" s="73" t="s">
        <v>133</v>
      </c>
      <c r="Z408" s="73" t="s">
        <v>290</v>
      </c>
      <c r="AA408" s="76">
        <v>42581</v>
      </c>
      <c r="AB408" s="76">
        <v>42641</v>
      </c>
      <c r="AC408" s="77"/>
      <c r="AD408" s="77"/>
      <c r="AE408" s="72" t="s">
        <v>2250</v>
      </c>
      <c r="AF408" s="73" t="s">
        <v>965</v>
      </c>
      <c r="AG408" s="71">
        <v>796</v>
      </c>
      <c r="AH408" s="71" t="s">
        <v>231</v>
      </c>
      <c r="AI408" s="77">
        <v>1</v>
      </c>
      <c r="AJ408" s="77">
        <v>45914000</v>
      </c>
      <c r="AK408" s="71" t="s">
        <v>148</v>
      </c>
      <c r="AL408" s="76">
        <f t="shared" si="32"/>
        <v>42641</v>
      </c>
      <c r="AM408" s="76">
        <v>42671</v>
      </c>
      <c r="AN408" s="76">
        <v>43036</v>
      </c>
      <c r="AO408" s="77" t="s">
        <v>292</v>
      </c>
      <c r="AP408" s="71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4"/>
      <c r="BB408" s="77"/>
      <c r="BC408" s="71" t="s">
        <v>4661</v>
      </c>
      <c r="BD408" s="71" t="s">
        <v>2242</v>
      </c>
      <c r="BE408" s="71" t="s">
        <v>2240</v>
      </c>
      <c r="BF408" s="71">
        <v>7240000</v>
      </c>
    </row>
    <row r="409" spans="1:58" s="78" customFormat="1" ht="68.25" customHeight="1">
      <c r="A409" s="71">
        <v>4</v>
      </c>
      <c r="B409" s="71" t="s">
        <v>2251</v>
      </c>
      <c r="C409" s="71" t="s">
        <v>133</v>
      </c>
      <c r="D409" s="71" t="s">
        <v>2239</v>
      </c>
      <c r="E409" s="71" t="s">
        <v>4661</v>
      </c>
      <c r="F409" s="90" t="s">
        <v>2240</v>
      </c>
      <c r="G409" s="91" t="s">
        <v>2776</v>
      </c>
      <c r="H409" s="71" t="s">
        <v>136</v>
      </c>
      <c r="I409" s="71">
        <v>628834</v>
      </c>
      <c r="J409" s="72" t="s">
        <v>2252</v>
      </c>
      <c r="K409" s="71" t="s">
        <v>1370</v>
      </c>
      <c r="L409" s="71" t="s">
        <v>1370</v>
      </c>
      <c r="M409" s="73" t="s">
        <v>595</v>
      </c>
      <c r="N409" s="73">
        <v>201050602</v>
      </c>
      <c r="O409" s="73" t="s">
        <v>92</v>
      </c>
      <c r="P409" s="71" t="s">
        <v>447</v>
      </c>
      <c r="Q409" s="74">
        <v>60000</v>
      </c>
      <c r="R409" s="74">
        <f t="shared" si="33"/>
        <v>70800</v>
      </c>
      <c r="S409" s="74">
        <v>0</v>
      </c>
      <c r="T409" s="75">
        <v>0.18</v>
      </c>
      <c r="U409" s="74">
        <v>60000</v>
      </c>
      <c r="V409" s="74">
        <f t="shared" si="34"/>
        <v>70800</v>
      </c>
      <c r="W409" s="73" t="s">
        <v>143</v>
      </c>
      <c r="X409" s="73" t="s">
        <v>133</v>
      </c>
      <c r="Y409" s="73" t="s">
        <v>133</v>
      </c>
      <c r="Z409" s="73" t="s">
        <v>290</v>
      </c>
      <c r="AA409" s="76">
        <v>42581</v>
      </c>
      <c r="AB409" s="76">
        <v>42641</v>
      </c>
      <c r="AC409" s="77"/>
      <c r="AD409" s="77"/>
      <c r="AE409" s="72" t="s">
        <v>2252</v>
      </c>
      <c r="AF409" s="73" t="s">
        <v>965</v>
      </c>
      <c r="AG409" s="71">
        <v>796</v>
      </c>
      <c r="AH409" s="71" t="s">
        <v>231</v>
      </c>
      <c r="AI409" s="77">
        <v>1</v>
      </c>
      <c r="AJ409" s="77">
        <v>45914000</v>
      </c>
      <c r="AK409" s="71" t="s">
        <v>148</v>
      </c>
      <c r="AL409" s="76">
        <f t="shared" si="32"/>
        <v>42641</v>
      </c>
      <c r="AM409" s="76">
        <v>42671</v>
      </c>
      <c r="AN409" s="76">
        <v>43036</v>
      </c>
      <c r="AO409" s="77" t="s">
        <v>292</v>
      </c>
      <c r="AP409" s="71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4"/>
      <c r="BB409" s="77"/>
      <c r="BC409" s="71" t="s">
        <v>4661</v>
      </c>
      <c r="BD409" s="71" t="s">
        <v>2242</v>
      </c>
      <c r="BE409" s="71" t="s">
        <v>2240</v>
      </c>
      <c r="BF409" s="71">
        <v>7240000</v>
      </c>
    </row>
    <row r="410" spans="1:58" s="78" customFormat="1" ht="68.25" customHeight="1">
      <c r="A410" s="71">
        <v>4</v>
      </c>
      <c r="B410" s="71" t="s">
        <v>2253</v>
      </c>
      <c r="C410" s="71" t="s">
        <v>133</v>
      </c>
      <c r="D410" s="71" t="s">
        <v>2239</v>
      </c>
      <c r="E410" s="71" t="s">
        <v>4661</v>
      </c>
      <c r="F410" s="90" t="s">
        <v>2240</v>
      </c>
      <c r="G410" s="91" t="s">
        <v>2776</v>
      </c>
      <c r="H410" s="71" t="s">
        <v>136</v>
      </c>
      <c r="I410" s="71">
        <v>628837</v>
      </c>
      <c r="J410" s="72" t="s">
        <v>2254</v>
      </c>
      <c r="K410" s="71" t="s">
        <v>1370</v>
      </c>
      <c r="L410" s="71" t="s">
        <v>1370</v>
      </c>
      <c r="M410" s="73" t="s">
        <v>595</v>
      </c>
      <c r="N410" s="73">
        <v>201050602</v>
      </c>
      <c r="O410" s="73" t="s">
        <v>92</v>
      </c>
      <c r="P410" s="71" t="s">
        <v>447</v>
      </c>
      <c r="Q410" s="74">
        <v>130000</v>
      </c>
      <c r="R410" s="74">
        <f t="shared" si="33"/>
        <v>153400</v>
      </c>
      <c r="S410" s="74">
        <v>0</v>
      </c>
      <c r="T410" s="75">
        <v>0.18</v>
      </c>
      <c r="U410" s="74">
        <v>130000</v>
      </c>
      <c r="V410" s="74">
        <f t="shared" si="34"/>
        <v>153400</v>
      </c>
      <c r="W410" s="73" t="s">
        <v>143</v>
      </c>
      <c r="X410" s="73" t="s">
        <v>133</v>
      </c>
      <c r="Y410" s="73" t="s">
        <v>133</v>
      </c>
      <c r="Z410" s="73" t="s">
        <v>290</v>
      </c>
      <c r="AA410" s="76">
        <v>42613</v>
      </c>
      <c r="AB410" s="76">
        <v>42673</v>
      </c>
      <c r="AC410" s="77"/>
      <c r="AD410" s="77"/>
      <c r="AE410" s="72" t="s">
        <v>2254</v>
      </c>
      <c r="AF410" s="73" t="s">
        <v>965</v>
      </c>
      <c r="AG410" s="71">
        <v>796</v>
      </c>
      <c r="AH410" s="71" t="s">
        <v>231</v>
      </c>
      <c r="AI410" s="77">
        <v>1</v>
      </c>
      <c r="AJ410" s="77">
        <v>45914000</v>
      </c>
      <c r="AK410" s="71" t="s">
        <v>148</v>
      </c>
      <c r="AL410" s="76">
        <f t="shared" si="32"/>
        <v>42673</v>
      </c>
      <c r="AM410" s="76">
        <v>42703</v>
      </c>
      <c r="AN410" s="76">
        <v>43068</v>
      </c>
      <c r="AO410" s="77" t="s">
        <v>292</v>
      </c>
      <c r="AP410" s="71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4"/>
      <c r="BB410" s="77"/>
      <c r="BC410" s="71" t="s">
        <v>4661</v>
      </c>
      <c r="BD410" s="71" t="s">
        <v>2242</v>
      </c>
      <c r="BE410" s="71" t="s">
        <v>2240</v>
      </c>
      <c r="BF410" s="71">
        <v>7240000</v>
      </c>
    </row>
    <row r="411" spans="1:58" s="78" customFormat="1" ht="68.25" customHeight="1">
      <c r="A411" s="71">
        <v>4</v>
      </c>
      <c r="B411" s="71" t="s">
        <v>2255</v>
      </c>
      <c r="C411" s="71" t="s">
        <v>133</v>
      </c>
      <c r="D411" s="71" t="s">
        <v>2239</v>
      </c>
      <c r="E411" s="71" t="s">
        <v>4661</v>
      </c>
      <c r="F411" s="90" t="s">
        <v>2240</v>
      </c>
      <c r="G411" s="91" t="s">
        <v>2776</v>
      </c>
      <c r="H411" s="71" t="s">
        <v>136</v>
      </c>
      <c r="I411" s="71">
        <v>628838</v>
      </c>
      <c r="J411" s="72" t="s">
        <v>2256</v>
      </c>
      <c r="K411" s="71" t="s">
        <v>1370</v>
      </c>
      <c r="L411" s="71" t="s">
        <v>1370</v>
      </c>
      <c r="M411" s="73" t="s">
        <v>595</v>
      </c>
      <c r="N411" s="73">
        <v>201050602</v>
      </c>
      <c r="O411" s="73" t="s">
        <v>92</v>
      </c>
      <c r="P411" s="71" t="s">
        <v>447</v>
      </c>
      <c r="Q411" s="74">
        <v>15000</v>
      </c>
      <c r="R411" s="74">
        <f t="shared" si="33"/>
        <v>17700</v>
      </c>
      <c r="S411" s="74">
        <v>0</v>
      </c>
      <c r="T411" s="75">
        <v>0.18</v>
      </c>
      <c r="U411" s="74">
        <v>15000</v>
      </c>
      <c r="V411" s="74">
        <f t="shared" si="34"/>
        <v>17700</v>
      </c>
      <c r="W411" s="73" t="s">
        <v>143</v>
      </c>
      <c r="X411" s="73" t="s">
        <v>133</v>
      </c>
      <c r="Y411" s="73" t="s">
        <v>133</v>
      </c>
      <c r="Z411" s="73" t="s">
        <v>290</v>
      </c>
      <c r="AA411" s="76">
        <v>42644</v>
      </c>
      <c r="AB411" s="76">
        <v>42704</v>
      </c>
      <c r="AC411" s="77"/>
      <c r="AD411" s="77"/>
      <c r="AE411" s="72" t="s">
        <v>2256</v>
      </c>
      <c r="AF411" s="73" t="s">
        <v>965</v>
      </c>
      <c r="AG411" s="71">
        <v>796</v>
      </c>
      <c r="AH411" s="71" t="s">
        <v>231</v>
      </c>
      <c r="AI411" s="77">
        <v>1</v>
      </c>
      <c r="AJ411" s="77">
        <v>45914000</v>
      </c>
      <c r="AK411" s="71" t="s">
        <v>148</v>
      </c>
      <c r="AL411" s="76">
        <f t="shared" si="32"/>
        <v>42704</v>
      </c>
      <c r="AM411" s="76">
        <v>42734</v>
      </c>
      <c r="AN411" s="76">
        <v>43099</v>
      </c>
      <c r="AO411" s="77" t="s">
        <v>292</v>
      </c>
      <c r="AP411" s="71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4"/>
      <c r="BB411" s="77"/>
      <c r="BC411" s="71" t="s">
        <v>4661</v>
      </c>
      <c r="BD411" s="71" t="s">
        <v>2242</v>
      </c>
      <c r="BE411" s="71" t="s">
        <v>2240</v>
      </c>
      <c r="BF411" s="71">
        <v>7240000</v>
      </c>
    </row>
    <row r="412" spans="1:58" s="78" customFormat="1" ht="68.25" customHeight="1">
      <c r="A412" s="71">
        <v>4</v>
      </c>
      <c r="B412" s="71" t="s">
        <v>2257</v>
      </c>
      <c r="C412" s="71" t="s">
        <v>133</v>
      </c>
      <c r="D412" s="71" t="s">
        <v>2239</v>
      </c>
      <c r="E412" s="71" t="s">
        <v>4661</v>
      </c>
      <c r="F412" s="90" t="s">
        <v>2240</v>
      </c>
      <c r="G412" s="91" t="s">
        <v>2776</v>
      </c>
      <c r="H412" s="71" t="s">
        <v>136</v>
      </c>
      <c r="I412" s="71">
        <v>628839</v>
      </c>
      <c r="J412" s="72" t="s">
        <v>2258</v>
      </c>
      <c r="K412" s="71" t="s">
        <v>1370</v>
      </c>
      <c r="L412" s="71" t="s">
        <v>1370</v>
      </c>
      <c r="M412" s="73" t="s">
        <v>595</v>
      </c>
      <c r="N412" s="73">
        <v>201050602</v>
      </c>
      <c r="O412" s="73" t="s">
        <v>92</v>
      </c>
      <c r="P412" s="71" t="s">
        <v>447</v>
      </c>
      <c r="Q412" s="74">
        <v>20000</v>
      </c>
      <c r="R412" s="74">
        <f t="shared" si="33"/>
        <v>23600</v>
      </c>
      <c r="S412" s="74">
        <v>0</v>
      </c>
      <c r="T412" s="75">
        <v>0.18</v>
      </c>
      <c r="U412" s="74">
        <v>20000</v>
      </c>
      <c r="V412" s="74">
        <f t="shared" si="34"/>
        <v>23600</v>
      </c>
      <c r="W412" s="73" t="s">
        <v>143</v>
      </c>
      <c r="X412" s="73" t="s">
        <v>133</v>
      </c>
      <c r="Y412" s="73" t="s">
        <v>133</v>
      </c>
      <c r="Z412" s="73" t="s">
        <v>290</v>
      </c>
      <c r="AA412" s="76">
        <v>42644</v>
      </c>
      <c r="AB412" s="76">
        <v>42704</v>
      </c>
      <c r="AC412" s="77"/>
      <c r="AD412" s="77"/>
      <c r="AE412" s="72" t="s">
        <v>2258</v>
      </c>
      <c r="AF412" s="73" t="s">
        <v>965</v>
      </c>
      <c r="AG412" s="71">
        <v>796</v>
      </c>
      <c r="AH412" s="71" t="s">
        <v>231</v>
      </c>
      <c r="AI412" s="77">
        <v>1</v>
      </c>
      <c r="AJ412" s="77">
        <v>45914000</v>
      </c>
      <c r="AK412" s="71" t="s">
        <v>148</v>
      </c>
      <c r="AL412" s="76">
        <f t="shared" si="32"/>
        <v>42704</v>
      </c>
      <c r="AM412" s="76">
        <v>42734</v>
      </c>
      <c r="AN412" s="76">
        <v>43099</v>
      </c>
      <c r="AO412" s="77" t="s">
        <v>292</v>
      </c>
      <c r="AP412" s="71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4"/>
      <c r="BB412" s="77"/>
      <c r="BC412" s="71" t="s">
        <v>4661</v>
      </c>
      <c r="BD412" s="71" t="s">
        <v>2242</v>
      </c>
      <c r="BE412" s="71" t="s">
        <v>2240</v>
      </c>
      <c r="BF412" s="71">
        <v>7240000</v>
      </c>
    </row>
    <row r="413" spans="1:58" s="78" customFormat="1" ht="68.25" customHeight="1">
      <c r="A413" s="71">
        <v>4</v>
      </c>
      <c r="B413" s="71" t="s">
        <v>2259</v>
      </c>
      <c r="C413" s="71" t="s">
        <v>133</v>
      </c>
      <c r="D413" s="71" t="s">
        <v>2260</v>
      </c>
      <c r="E413" s="71" t="s">
        <v>4661</v>
      </c>
      <c r="F413" s="90" t="s">
        <v>2240</v>
      </c>
      <c r="G413" s="91" t="s">
        <v>2776</v>
      </c>
      <c r="H413" s="71" t="s">
        <v>136</v>
      </c>
      <c r="I413" s="71">
        <v>628854</v>
      </c>
      <c r="J413" s="72" t="s">
        <v>2261</v>
      </c>
      <c r="K413" s="71" t="s">
        <v>1370</v>
      </c>
      <c r="L413" s="71" t="s">
        <v>1370</v>
      </c>
      <c r="M413" s="73" t="s">
        <v>595</v>
      </c>
      <c r="N413" s="73">
        <v>201050602</v>
      </c>
      <c r="O413" s="73" t="s">
        <v>92</v>
      </c>
      <c r="P413" s="71" t="s">
        <v>447</v>
      </c>
      <c r="Q413" s="74">
        <v>6355.9322033898306</v>
      </c>
      <c r="R413" s="74">
        <f t="shared" si="33"/>
        <v>7500</v>
      </c>
      <c r="S413" s="74">
        <v>2118.6</v>
      </c>
      <c r="T413" s="75">
        <v>0.18</v>
      </c>
      <c r="U413" s="74">
        <v>6355.9322033898306</v>
      </c>
      <c r="V413" s="74">
        <f t="shared" si="34"/>
        <v>7500</v>
      </c>
      <c r="W413" s="73" t="s">
        <v>289</v>
      </c>
      <c r="X413" s="73" t="s">
        <v>133</v>
      </c>
      <c r="Y413" s="73" t="s">
        <v>133</v>
      </c>
      <c r="Z413" s="73" t="s">
        <v>290</v>
      </c>
      <c r="AA413" s="76">
        <v>42417</v>
      </c>
      <c r="AB413" s="76">
        <v>42462</v>
      </c>
      <c r="AC413" s="77"/>
      <c r="AD413" s="77"/>
      <c r="AE413" s="72" t="s">
        <v>2261</v>
      </c>
      <c r="AF413" s="73" t="s">
        <v>965</v>
      </c>
      <c r="AG413" s="71">
        <v>796</v>
      </c>
      <c r="AH413" s="71" t="s">
        <v>231</v>
      </c>
      <c r="AI413" s="77">
        <v>1</v>
      </c>
      <c r="AJ413" s="77">
        <v>45914000</v>
      </c>
      <c r="AK413" s="71" t="s">
        <v>148</v>
      </c>
      <c r="AL413" s="76">
        <f t="shared" si="32"/>
        <v>42462</v>
      </c>
      <c r="AM413" s="76">
        <v>42492</v>
      </c>
      <c r="AN413" s="76">
        <v>42857</v>
      </c>
      <c r="AO413" s="77" t="s">
        <v>292</v>
      </c>
      <c r="AP413" s="71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4"/>
      <c r="BB413" s="77"/>
      <c r="BC413" s="71" t="s">
        <v>4662</v>
      </c>
      <c r="BD413" s="71" t="s">
        <v>2242</v>
      </c>
      <c r="BE413" s="71" t="s">
        <v>2240</v>
      </c>
      <c r="BF413" s="71">
        <v>7240000</v>
      </c>
    </row>
    <row r="414" spans="1:58" s="78" customFormat="1" ht="68.25" customHeight="1">
      <c r="A414" s="71">
        <v>4</v>
      </c>
      <c r="B414" s="71" t="s">
        <v>2262</v>
      </c>
      <c r="C414" s="71" t="s">
        <v>133</v>
      </c>
      <c r="D414" s="71" t="s">
        <v>2260</v>
      </c>
      <c r="E414" s="71" t="s">
        <v>4661</v>
      </c>
      <c r="F414" s="90" t="s">
        <v>2240</v>
      </c>
      <c r="G414" s="91" t="s">
        <v>2776</v>
      </c>
      <c r="H414" s="71" t="s">
        <v>136</v>
      </c>
      <c r="I414" s="71">
        <v>628855</v>
      </c>
      <c r="J414" s="72" t="s">
        <v>2263</v>
      </c>
      <c r="K414" s="71" t="s">
        <v>1370</v>
      </c>
      <c r="L414" s="71" t="s">
        <v>1370</v>
      </c>
      <c r="M414" s="73" t="s">
        <v>595</v>
      </c>
      <c r="N414" s="73">
        <v>201050602</v>
      </c>
      <c r="O414" s="73" t="s">
        <v>92</v>
      </c>
      <c r="P414" s="71" t="s">
        <v>447</v>
      </c>
      <c r="Q414" s="74">
        <v>16949.152542372882</v>
      </c>
      <c r="R414" s="74">
        <f t="shared" si="33"/>
        <v>20000</v>
      </c>
      <c r="S414" s="74">
        <v>5649.7</v>
      </c>
      <c r="T414" s="75">
        <v>0.18</v>
      </c>
      <c r="U414" s="74">
        <v>16949.152542372882</v>
      </c>
      <c r="V414" s="74">
        <f t="shared" si="34"/>
        <v>20000</v>
      </c>
      <c r="W414" s="73" t="s">
        <v>143</v>
      </c>
      <c r="X414" s="73" t="s">
        <v>133</v>
      </c>
      <c r="Y414" s="73" t="s">
        <v>133</v>
      </c>
      <c r="Z414" s="73" t="s">
        <v>290</v>
      </c>
      <c r="AA414" s="76">
        <v>42460</v>
      </c>
      <c r="AB414" s="76">
        <v>42520</v>
      </c>
      <c r="AC414" s="77"/>
      <c r="AD414" s="77"/>
      <c r="AE414" s="72" t="s">
        <v>2263</v>
      </c>
      <c r="AF414" s="73" t="s">
        <v>965</v>
      </c>
      <c r="AG414" s="71">
        <v>796</v>
      </c>
      <c r="AH414" s="71" t="s">
        <v>231</v>
      </c>
      <c r="AI414" s="77">
        <v>1</v>
      </c>
      <c r="AJ414" s="77">
        <v>45914000</v>
      </c>
      <c r="AK414" s="71" t="s">
        <v>148</v>
      </c>
      <c r="AL414" s="76">
        <f t="shared" si="32"/>
        <v>42520</v>
      </c>
      <c r="AM414" s="76">
        <v>42550</v>
      </c>
      <c r="AN414" s="76">
        <v>42915</v>
      </c>
      <c r="AO414" s="77" t="s">
        <v>292</v>
      </c>
      <c r="AP414" s="71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4"/>
      <c r="BB414" s="77"/>
      <c r="BC414" s="71" t="s">
        <v>4662</v>
      </c>
      <c r="BD414" s="71" t="s">
        <v>2242</v>
      </c>
      <c r="BE414" s="71" t="s">
        <v>2240</v>
      </c>
      <c r="BF414" s="71">
        <v>7240000</v>
      </c>
    </row>
    <row r="415" spans="1:58" s="78" customFormat="1" ht="68.25" customHeight="1">
      <c r="A415" s="71">
        <v>4</v>
      </c>
      <c r="B415" s="71" t="s">
        <v>2264</v>
      </c>
      <c r="C415" s="71" t="s">
        <v>133</v>
      </c>
      <c r="D415" s="71" t="s">
        <v>2260</v>
      </c>
      <c r="E415" s="71" t="s">
        <v>4661</v>
      </c>
      <c r="F415" s="90" t="s">
        <v>2240</v>
      </c>
      <c r="G415" s="91" t="s">
        <v>2776</v>
      </c>
      <c r="H415" s="71" t="s">
        <v>136</v>
      </c>
      <c r="I415" s="71">
        <v>628880</v>
      </c>
      <c r="J415" s="72" t="s">
        <v>2265</v>
      </c>
      <c r="K415" s="71" t="s">
        <v>1370</v>
      </c>
      <c r="L415" s="71" t="s">
        <v>1370</v>
      </c>
      <c r="M415" s="73" t="s">
        <v>595</v>
      </c>
      <c r="N415" s="73">
        <v>201050602</v>
      </c>
      <c r="O415" s="73" t="s">
        <v>92</v>
      </c>
      <c r="P415" s="71" t="s">
        <v>447</v>
      </c>
      <c r="Q415" s="74">
        <v>2542.3728813559323</v>
      </c>
      <c r="R415" s="74">
        <f t="shared" si="33"/>
        <v>3000</v>
      </c>
      <c r="S415" s="74">
        <v>1271.1864406779662</v>
      </c>
      <c r="T415" s="75">
        <v>0.18</v>
      </c>
      <c r="U415" s="74">
        <v>2542.3728813559323</v>
      </c>
      <c r="V415" s="74">
        <f t="shared" si="34"/>
        <v>3000</v>
      </c>
      <c r="W415" s="73" t="s">
        <v>289</v>
      </c>
      <c r="X415" s="73" t="s">
        <v>133</v>
      </c>
      <c r="Y415" s="73" t="s">
        <v>133</v>
      </c>
      <c r="Z415" s="73" t="s">
        <v>290</v>
      </c>
      <c r="AA415" s="76">
        <v>42397</v>
      </c>
      <c r="AB415" s="76">
        <v>42442</v>
      </c>
      <c r="AC415" s="77"/>
      <c r="AD415" s="77"/>
      <c r="AE415" s="72" t="s">
        <v>2265</v>
      </c>
      <c r="AF415" s="73" t="s">
        <v>965</v>
      </c>
      <c r="AG415" s="71">
        <v>796</v>
      </c>
      <c r="AH415" s="71" t="s">
        <v>231</v>
      </c>
      <c r="AI415" s="77">
        <v>1</v>
      </c>
      <c r="AJ415" s="77">
        <v>45914000</v>
      </c>
      <c r="AK415" s="71" t="s">
        <v>148</v>
      </c>
      <c r="AL415" s="76">
        <f t="shared" si="32"/>
        <v>42442</v>
      </c>
      <c r="AM415" s="76">
        <v>42472</v>
      </c>
      <c r="AN415" s="76">
        <v>42837</v>
      </c>
      <c r="AO415" s="77" t="s">
        <v>292</v>
      </c>
      <c r="AP415" s="71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4"/>
      <c r="BB415" s="77"/>
      <c r="BC415" s="71" t="s">
        <v>4662</v>
      </c>
      <c r="BD415" s="71" t="s">
        <v>2242</v>
      </c>
      <c r="BE415" s="71" t="s">
        <v>2240</v>
      </c>
      <c r="BF415" s="71">
        <v>7240000</v>
      </c>
    </row>
    <row r="416" spans="1:58" s="78" customFormat="1" ht="68.25" customHeight="1">
      <c r="A416" s="71">
        <v>4</v>
      </c>
      <c r="B416" s="71" t="s">
        <v>2266</v>
      </c>
      <c r="C416" s="71" t="s">
        <v>133</v>
      </c>
      <c r="D416" s="71" t="s">
        <v>2260</v>
      </c>
      <c r="E416" s="71" t="s">
        <v>4661</v>
      </c>
      <c r="F416" s="90" t="s">
        <v>2240</v>
      </c>
      <c r="G416" s="91" t="s">
        <v>2776</v>
      </c>
      <c r="H416" s="71" t="s">
        <v>136</v>
      </c>
      <c r="I416" s="71">
        <v>628896</v>
      </c>
      <c r="J416" s="72" t="s">
        <v>2267</v>
      </c>
      <c r="K416" s="71" t="s">
        <v>1367</v>
      </c>
      <c r="L416" s="71" t="s">
        <v>1367</v>
      </c>
      <c r="M416" s="73" t="s">
        <v>595</v>
      </c>
      <c r="N416" s="73">
        <v>20105030102</v>
      </c>
      <c r="O416" s="73" t="s">
        <v>76</v>
      </c>
      <c r="P416" s="71" t="s">
        <v>447</v>
      </c>
      <c r="Q416" s="74">
        <v>4500</v>
      </c>
      <c r="R416" s="74">
        <v>4500</v>
      </c>
      <c r="S416" s="74">
        <v>225</v>
      </c>
      <c r="T416" s="75">
        <v>0</v>
      </c>
      <c r="U416" s="74">
        <v>4500</v>
      </c>
      <c r="V416" s="74">
        <v>4500</v>
      </c>
      <c r="W416" s="73" t="s">
        <v>289</v>
      </c>
      <c r="X416" s="73" t="s">
        <v>133</v>
      </c>
      <c r="Y416" s="73" t="s">
        <v>133</v>
      </c>
      <c r="Z416" s="73" t="s">
        <v>290</v>
      </c>
      <c r="AA416" s="76">
        <v>42417</v>
      </c>
      <c r="AB416" s="76">
        <v>42462</v>
      </c>
      <c r="AC416" s="77"/>
      <c r="AD416" s="77"/>
      <c r="AE416" s="72" t="s">
        <v>2267</v>
      </c>
      <c r="AF416" s="73" t="s">
        <v>965</v>
      </c>
      <c r="AG416" s="71">
        <v>796</v>
      </c>
      <c r="AH416" s="71" t="s">
        <v>231</v>
      </c>
      <c r="AI416" s="77">
        <v>1</v>
      </c>
      <c r="AJ416" s="77">
        <v>45914000</v>
      </c>
      <c r="AK416" s="71" t="s">
        <v>148</v>
      </c>
      <c r="AL416" s="76">
        <f t="shared" si="32"/>
        <v>42462</v>
      </c>
      <c r="AM416" s="76">
        <v>42472</v>
      </c>
      <c r="AN416" s="76">
        <v>42837</v>
      </c>
      <c r="AO416" s="77" t="s">
        <v>292</v>
      </c>
      <c r="AP416" s="71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4"/>
      <c r="BB416" s="77"/>
      <c r="BC416" s="71" t="s">
        <v>4662</v>
      </c>
      <c r="BD416" s="71" t="s">
        <v>2242</v>
      </c>
      <c r="BE416" s="71" t="s">
        <v>2240</v>
      </c>
      <c r="BF416" s="71">
        <v>7240000</v>
      </c>
    </row>
    <row r="417" spans="1:58" s="78" customFormat="1" ht="68.25" customHeight="1">
      <c r="A417" s="71">
        <v>4</v>
      </c>
      <c r="B417" s="71" t="s">
        <v>2268</v>
      </c>
      <c r="C417" s="71" t="s">
        <v>133</v>
      </c>
      <c r="D417" s="71" t="s">
        <v>2260</v>
      </c>
      <c r="E417" s="71" t="s">
        <v>4661</v>
      </c>
      <c r="F417" s="90" t="s">
        <v>2240</v>
      </c>
      <c r="G417" s="91" t="s">
        <v>2776</v>
      </c>
      <c r="H417" s="71" t="s">
        <v>136</v>
      </c>
      <c r="I417" s="71">
        <v>628897</v>
      </c>
      <c r="J417" s="72" t="s">
        <v>2269</v>
      </c>
      <c r="K417" s="71" t="s">
        <v>1367</v>
      </c>
      <c r="L417" s="71" t="s">
        <v>1367</v>
      </c>
      <c r="M417" s="73" t="s">
        <v>595</v>
      </c>
      <c r="N417" s="73">
        <v>20105030102</v>
      </c>
      <c r="O417" s="73" t="s">
        <v>76</v>
      </c>
      <c r="P417" s="71" t="s">
        <v>447</v>
      </c>
      <c r="Q417" s="74">
        <v>5000</v>
      </c>
      <c r="R417" s="74">
        <v>5000</v>
      </c>
      <c r="S417" s="74">
        <v>250</v>
      </c>
      <c r="T417" s="75">
        <v>0</v>
      </c>
      <c r="U417" s="74">
        <v>5000</v>
      </c>
      <c r="V417" s="74">
        <v>5000</v>
      </c>
      <c r="W417" s="73" t="s">
        <v>289</v>
      </c>
      <c r="X417" s="73" t="s">
        <v>133</v>
      </c>
      <c r="Y417" s="73" t="s">
        <v>133</v>
      </c>
      <c r="Z417" s="73" t="s">
        <v>290</v>
      </c>
      <c r="AA417" s="76">
        <v>42416</v>
      </c>
      <c r="AB417" s="76">
        <v>42461</v>
      </c>
      <c r="AC417" s="77"/>
      <c r="AD417" s="77"/>
      <c r="AE417" s="72" t="s">
        <v>2269</v>
      </c>
      <c r="AF417" s="73" t="s">
        <v>965</v>
      </c>
      <c r="AG417" s="71">
        <v>796</v>
      </c>
      <c r="AH417" s="71" t="s">
        <v>231</v>
      </c>
      <c r="AI417" s="77">
        <v>1</v>
      </c>
      <c r="AJ417" s="77">
        <v>45914000</v>
      </c>
      <c r="AK417" s="71" t="s">
        <v>148</v>
      </c>
      <c r="AL417" s="76">
        <f t="shared" si="32"/>
        <v>42461</v>
      </c>
      <c r="AM417" s="76">
        <v>42491</v>
      </c>
      <c r="AN417" s="76">
        <v>42856</v>
      </c>
      <c r="AO417" s="77" t="s">
        <v>292</v>
      </c>
      <c r="AP417" s="71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4"/>
      <c r="BB417" s="77"/>
      <c r="BC417" s="71" t="s">
        <v>4662</v>
      </c>
      <c r="BD417" s="71" t="s">
        <v>2242</v>
      </c>
      <c r="BE417" s="71" t="s">
        <v>2240</v>
      </c>
      <c r="BF417" s="71">
        <v>7240000</v>
      </c>
    </row>
    <row r="418" spans="1:58" s="78" customFormat="1" ht="68.25" customHeight="1">
      <c r="A418" s="71">
        <v>4</v>
      </c>
      <c r="B418" s="71" t="s">
        <v>2270</v>
      </c>
      <c r="C418" s="71" t="s">
        <v>133</v>
      </c>
      <c r="D418" s="71" t="s">
        <v>2239</v>
      </c>
      <c r="E418" s="71" t="s">
        <v>4661</v>
      </c>
      <c r="F418" s="90" t="s">
        <v>2240</v>
      </c>
      <c r="G418" s="91" t="s">
        <v>2776</v>
      </c>
      <c r="H418" s="71" t="s">
        <v>136</v>
      </c>
      <c r="I418" s="71">
        <v>628857</v>
      </c>
      <c r="J418" s="72" t="s">
        <v>2271</v>
      </c>
      <c r="K418" s="71" t="s">
        <v>2272</v>
      </c>
      <c r="L418" s="71" t="s">
        <v>2272</v>
      </c>
      <c r="M418" s="73" t="s">
        <v>595</v>
      </c>
      <c r="N418" s="73">
        <v>2021007</v>
      </c>
      <c r="O418" s="73" t="s">
        <v>2273</v>
      </c>
      <c r="P418" s="71" t="s">
        <v>447</v>
      </c>
      <c r="Q418" s="74">
        <v>44469.919999999998</v>
      </c>
      <c r="R418" s="74">
        <f t="shared" ref="R418:R428" si="35">Q418*1.18</f>
        <v>52474.505599999997</v>
      </c>
      <c r="S418" s="74">
        <v>0</v>
      </c>
      <c r="T418" s="75">
        <v>0.18</v>
      </c>
      <c r="U418" s="74">
        <v>44469.919999999998</v>
      </c>
      <c r="V418" s="74">
        <f t="shared" ref="V418:V428" si="36">U418*1.18</f>
        <v>52474.505599999997</v>
      </c>
      <c r="W418" s="73" t="s">
        <v>143</v>
      </c>
      <c r="X418" s="73" t="s">
        <v>133</v>
      </c>
      <c r="Y418" s="73" t="s">
        <v>133</v>
      </c>
      <c r="Z418" s="73" t="s">
        <v>290</v>
      </c>
      <c r="AA418" s="76">
        <v>42640</v>
      </c>
      <c r="AB418" s="76">
        <v>42700</v>
      </c>
      <c r="AC418" s="77"/>
      <c r="AD418" s="77"/>
      <c r="AE418" s="72" t="s">
        <v>2271</v>
      </c>
      <c r="AF418" s="73" t="s">
        <v>965</v>
      </c>
      <c r="AG418" s="71">
        <v>796</v>
      </c>
      <c r="AH418" s="71" t="s">
        <v>231</v>
      </c>
      <c r="AI418" s="77">
        <v>1</v>
      </c>
      <c r="AJ418" s="77">
        <v>45914000</v>
      </c>
      <c r="AK418" s="71" t="s">
        <v>148</v>
      </c>
      <c r="AL418" s="76">
        <f t="shared" si="32"/>
        <v>42700</v>
      </c>
      <c r="AM418" s="76">
        <v>42730</v>
      </c>
      <c r="AN418" s="76">
        <v>44556</v>
      </c>
      <c r="AO418" s="77" t="s">
        <v>292</v>
      </c>
      <c r="AP418" s="71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4"/>
      <c r="BB418" s="77"/>
      <c r="BC418" s="71" t="s">
        <v>4661</v>
      </c>
      <c r="BD418" s="71" t="s">
        <v>2242</v>
      </c>
      <c r="BE418" s="71" t="s">
        <v>2240</v>
      </c>
      <c r="BF418" s="71">
        <v>7240000</v>
      </c>
    </row>
    <row r="419" spans="1:58" s="78" customFormat="1" ht="68.25" customHeight="1">
      <c r="A419" s="71">
        <v>4</v>
      </c>
      <c r="B419" s="71" t="s">
        <v>2274</v>
      </c>
      <c r="C419" s="71" t="s">
        <v>133</v>
      </c>
      <c r="D419" s="71" t="s">
        <v>2239</v>
      </c>
      <c r="E419" s="71" t="s">
        <v>4661</v>
      </c>
      <c r="F419" s="90" t="s">
        <v>2240</v>
      </c>
      <c r="G419" s="91" t="s">
        <v>2776</v>
      </c>
      <c r="H419" s="71" t="s">
        <v>136</v>
      </c>
      <c r="I419" s="71">
        <v>628860</v>
      </c>
      <c r="J419" s="72" t="s">
        <v>2275</v>
      </c>
      <c r="K419" s="71" t="s">
        <v>1370</v>
      </c>
      <c r="L419" s="71" t="s">
        <v>1370</v>
      </c>
      <c r="M419" s="73" t="s">
        <v>595</v>
      </c>
      <c r="N419" s="73">
        <v>2021007</v>
      </c>
      <c r="O419" s="73" t="s">
        <v>2273</v>
      </c>
      <c r="P419" s="71" t="s">
        <v>447</v>
      </c>
      <c r="Q419" s="74">
        <v>44232.25</v>
      </c>
      <c r="R419" s="74">
        <f t="shared" si="35"/>
        <v>52194.055</v>
      </c>
      <c r="S419" s="74">
        <v>0</v>
      </c>
      <c r="T419" s="75">
        <v>0.18</v>
      </c>
      <c r="U419" s="74">
        <v>44232.25</v>
      </c>
      <c r="V419" s="74">
        <f t="shared" si="36"/>
        <v>52194.055</v>
      </c>
      <c r="W419" s="73" t="s">
        <v>143</v>
      </c>
      <c r="X419" s="73" t="s">
        <v>133</v>
      </c>
      <c r="Y419" s="73" t="s">
        <v>133</v>
      </c>
      <c r="Z419" s="73" t="s">
        <v>290</v>
      </c>
      <c r="AA419" s="76">
        <v>42453</v>
      </c>
      <c r="AB419" s="76">
        <v>42513</v>
      </c>
      <c r="AC419" s="77"/>
      <c r="AD419" s="77"/>
      <c r="AE419" s="72" t="s">
        <v>2275</v>
      </c>
      <c r="AF419" s="73" t="s">
        <v>965</v>
      </c>
      <c r="AG419" s="71">
        <v>796</v>
      </c>
      <c r="AH419" s="71" t="s">
        <v>231</v>
      </c>
      <c r="AI419" s="77">
        <v>1</v>
      </c>
      <c r="AJ419" s="77">
        <v>45914000</v>
      </c>
      <c r="AK419" s="71" t="s">
        <v>148</v>
      </c>
      <c r="AL419" s="76">
        <f t="shared" si="32"/>
        <v>42513</v>
      </c>
      <c r="AM419" s="76">
        <v>42543</v>
      </c>
      <c r="AN419" s="76">
        <v>42908</v>
      </c>
      <c r="AO419" s="77" t="s">
        <v>292</v>
      </c>
      <c r="AP419" s="71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4"/>
      <c r="BB419" s="77"/>
      <c r="BC419" s="71" t="s">
        <v>4661</v>
      </c>
      <c r="BD419" s="71" t="s">
        <v>2242</v>
      </c>
      <c r="BE419" s="71" t="s">
        <v>2240</v>
      </c>
      <c r="BF419" s="71">
        <v>7240000</v>
      </c>
    </row>
    <row r="420" spans="1:58" s="78" customFormat="1" ht="68.25" customHeight="1">
      <c r="A420" s="71">
        <v>4</v>
      </c>
      <c r="B420" s="71" t="s">
        <v>2276</v>
      </c>
      <c r="C420" s="71" t="s">
        <v>133</v>
      </c>
      <c r="D420" s="71" t="s">
        <v>2239</v>
      </c>
      <c r="E420" s="71" t="s">
        <v>4661</v>
      </c>
      <c r="F420" s="90" t="s">
        <v>2240</v>
      </c>
      <c r="G420" s="91" t="s">
        <v>2776</v>
      </c>
      <c r="H420" s="71" t="s">
        <v>136</v>
      </c>
      <c r="I420" s="71">
        <v>628844</v>
      </c>
      <c r="J420" s="72" t="s">
        <v>2277</v>
      </c>
      <c r="K420" s="71" t="s">
        <v>1370</v>
      </c>
      <c r="L420" s="71" t="s">
        <v>1370</v>
      </c>
      <c r="M420" s="73" t="s">
        <v>595</v>
      </c>
      <c r="N420" s="73">
        <v>201050602</v>
      </c>
      <c r="O420" s="73" t="s">
        <v>92</v>
      </c>
      <c r="P420" s="71" t="s">
        <v>447</v>
      </c>
      <c r="Q420" s="74">
        <v>11440.68</v>
      </c>
      <c r="R420" s="74">
        <f t="shared" si="35"/>
        <v>13500.002399999999</v>
      </c>
      <c r="S420" s="74">
        <v>0</v>
      </c>
      <c r="T420" s="75">
        <v>0.18</v>
      </c>
      <c r="U420" s="74">
        <v>11440.68</v>
      </c>
      <c r="V420" s="74">
        <f t="shared" si="36"/>
        <v>13500.002399999999</v>
      </c>
      <c r="W420" s="73" t="s">
        <v>143</v>
      </c>
      <c r="X420" s="73" t="s">
        <v>133</v>
      </c>
      <c r="Y420" s="73" t="s">
        <v>133</v>
      </c>
      <c r="Z420" s="73" t="s">
        <v>290</v>
      </c>
      <c r="AA420" s="76">
        <v>42521</v>
      </c>
      <c r="AB420" s="76">
        <v>42581</v>
      </c>
      <c r="AC420" s="77"/>
      <c r="AD420" s="77"/>
      <c r="AE420" s="72" t="s">
        <v>2277</v>
      </c>
      <c r="AF420" s="73" t="s">
        <v>965</v>
      </c>
      <c r="AG420" s="71">
        <v>796</v>
      </c>
      <c r="AH420" s="71" t="s">
        <v>231</v>
      </c>
      <c r="AI420" s="77">
        <v>1</v>
      </c>
      <c r="AJ420" s="77">
        <v>45914000</v>
      </c>
      <c r="AK420" s="71" t="s">
        <v>148</v>
      </c>
      <c r="AL420" s="76">
        <f t="shared" si="32"/>
        <v>42581</v>
      </c>
      <c r="AM420" s="76">
        <v>42611</v>
      </c>
      <c r="AN420" s="76">
        <v>42963</v>
      </c>
      <c r="AO420" s="77" t="s">
        <v>292</v>
      </c>
      <c r="AP420" s="71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4"/>
      <c r="BB420" s="77"/>
      <c r="BC420" s="71" t="s">
        <v>4661</v>
      </c>
      <c r="BD420" s="71" t="s">
        <v>2242</v>
      </c>
      <c r="BE420" s="71" t="s">
        <v>2240</v>
      </c>
      <c r="BF420" s="71">
        <v>7240000</v>
      </c>
    </row>
    <row r="421" spans="1:58" s="78" customFormat="1" ht="68.25" customHeight="1">
      <c r="A421" s="71">
        <v>4</v>
      </c>
      <c r="B421" s="71" t="s">
        <v>2278</v>
      </c>
      <c r="C421" s="71" t="s">
        <v>133</v>
      </c>
      <c r="D421" s="71" t="s">
        <v>2239</v>
      </c>
      <c r="E421" s="71" t="s">
        <v>4661</v>
      </c>
      <c r="F421" s="90" t="s">
        <v>2240</v>
      </c>
      <c r="G421" s="91" t="s">
        <v>2776</v>
      </c>
      <c r="H421" s="71" t="s">
        <v>408</v>
      </c>
      <c r="I421" s="71">
        <v>628846</v>
      </c>
      <c r="J421" s="72" t="s">
        <v>2279</v>
      </c>
      <c r="K421" s="71" t="s">
        <v>1370</v>
      </c>
      <c r="L421" s="71" t="s">
        <v>1370</v>
      </c>
      <c r="M421" s="73" t="s">
        <v>595</v>
      </c>
      <c r="N421" s="73">
        <v>201050602</v>
      </c>
      <c r="O421" s="73" t="s">
        <v>92</v>
      </c>
      <c r="P421" s="71" t="s">
        <v>447</v>
      </c>
      <c r="Q421" s="74">
        <v>10593.220338983052</v>
      </c>
      <c r="R421" s="74">
        <f t="shared" si="35"/>
        <v>12500</v>
      </c>
      <c r="S421" s="74">
        <v>0</v>
      </c>
      <c r="T421" s="75">
        <v>0.18</v>
      </c>
      <c r="U421" s="74">
        <v>10593.220338983052</v>
      </c>
      <c r="V421" s="74">
        <f t="shared" si="36"/>
        <v>12500</v>
      </c>
      <c r="W421" s="73" t="s">
        <v>143</v>
      </c>
      <c r="X421" s="73" t="s">
        <v>133</v>
      </c>
      <c r="Y421" s="73" t="s">
        <v>133</v>
      </c>
      <c r="Z421" s="73" t="s">
        <v>290</v>
      </c>
      <c r="AA421" s="76">
        <v>42613</v>
      </c>
      <c r="AB421" s="76">
        <v>42673</v>
      </c>
      <c r="AC421" s="77"/>
      <c r="AD421" s="77"/>
      <c r="AE421" s="72" t="s">
        <v>2279</v>
      </c>
      <c r="AF421" s="73" t="s">
        <v>965</v>
      </c>
      <c r="AG421" s="71">
        <v>796</v>
      </c>
      <c r="AH421" s="71" t="s">
        <v>231</v>
      </c>
      <c r="AI421" s="77">
        <v>1</v>
      </c>
      <c r="AJ421" s="77">
        <v>45914000</v>
      </c>
      <c r="AK421" s="71" t="s">
        <v>148</v>
      </c>
      <c r="AL421" s="76">
        <f t="shared" si="32"/>
        <v>42673</v>
      </c>
      <c r="AM421" s="76">
        <v>42703</v>
      </c>
      <c r="AN421" s="76">
        <v>43055</v>
      </c>
      <c r="AO421" s="77" t="s">
        <v>292</v>
      </c>
      <c r="AP421" s="71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4"/>
      <c r="BB421" s="77"/>
      <c r="BC421" s="71" t="s">
        <v>4661</v>
      </c>
      <c r="BD421" s="71" t="s">
        <v>2242</v>
      </c>
      <c r="BE421" s="71" t="s">
        <v>2240</v>
      </c>
      <c r="BF421" s="71">
        <v>7241000</v>
      </c>
    </row>
    <row r="422" spans="1:58" s="78" customFormat="1" ht="68.25" customHeight="1">
      <c r="A422" s="71">
        <v>4</v>
      </c>
      <c r="B422" s="71" t="s">
        <v>2280</v>
      </c>
      <c r="C422" s="71" t="s">
        <v>133</v>
      </c>
      <c r="D422" s="71" t="s">
        <v>2239</v>
      </c>
      <c r="E422" s="71" t="s">
        <v>4661</v>
      </c>
      <c r="F422" s="90" t="s">
        <v>2240</v>
      </c>
      <c r="G422" s="91" t="s">
        <v>2776</v>
      </c>
      <c r="H422" s="71" t="s">
        <v>408</v>
      </c>
      <c r="I422" s="71">
        <v>628881</v>
      </c>
      <c r="J422" s="72" t="s">
        <v>2281</v>
      </c>
      <c r="K422" s="71" t="s">
        <v>1910</v>
      </c>
      <c r="L422" s="71" t="s">
        <v>1910</v>
      </c>
      <c r="M422" s="73" t="s">
        <v>595</v>
      </c>
      <c r="N422" s="73">
        <v>20105030204</v>
      </c>
      <c r="O422" s="73" t="s">
        <v>98</v>
      </c>
      <c r="P422" s="71" t="s">
        <v>447</v>
      </c>
      <c r="Q422" s="74">
        <v>11864.41</v>
      </c>
      <c r="R422" s="74">
        <f t="shared" si="35"/>
        <v>14000.003799999999</v>
      </c>
      <c r="S422" s="74">
        <v>0</v>
      </c>
      <c r="T422" s="75">
        <v>0.18</v>
      </c>
      <c r="U422" s="74">
        <v>11864.41</v>
      </c>
      <c r="V422" s="74">
        <f t="shared" si="36"/>
        <v>14000.003799999999</v>
      </c>
      <c r="W422" s="73" t="s">
        <v>143</v>
      </c>
      <c r="X422" s="73" t="s">
        <v>133</v>
      </c>
      <c r="Y422" s="73" t="s">
        <v>133</v>
      </c>
      <c r="Z422" s="73" t="s">
        <v>290</v>
      </c>
      <c r="AA422" s="76">
        <v>42382</v>
      </c>
      <c r="AB422" s="76">
        <v>42442</v>
      </c>
      <c r="AC422" s="77"/>
      <c r="AD422" s="77"/>
      <c r="AE422" s="72" t="s">
        <v>2281</v>
      </c>
      <c r="AF422" s="73" t="s">
        <v>965</v>
      </c>
      <c r="AG422" s="71">
        <v>796</v>
      </c>
      <c r="AH422" s="71" t="s">
        <v>231</v>
      </c>
      <c r="AI422" s="77">
        <v>1</v>
      </c>
      <c r="AJ422" s="77">
        <v>45914000</v>
      </c>
      <c r="AK422" s="71" t="s">
        <v>148</v>
      </c>
      <c r="AL422" s="76">
        <f t="shared" si="32"/>
        <v>42442</v>
      </c>
      <c r="AM422" s="76">
        <v>42472</v>
      </c>
      <c r="AN422" s="76">
        <v>42837</v>
      </c>
      <c r="AO422" s="77" t="s">
        <v>292</v>
      </c>
      <c r="AP422" s="71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4"/>
      <c r="BB422" s="77"/>
      <c r="BC422" s="71" t="s">
        <v>4661</v>
      </c>
      <c r="BD422" s="71" t="s">
        <v>2242</v>
      </c>
      <c r="BE422" s="71" t="s">
        <v>2240</v>
      </c>
      <c r="BF422" s="71">
        <v>7241000</v>
      </c>
    </row>
    <row r="423" spans="1:58" s="78" customFormat="1" ht="68.25" customHeight="1">
      <c r="A423" s="71">
        <v>4</v>
      </c>
      <c r="B423" s="71" t="s">
        <v>2282</v>
      </c>
      <c r="C423" s="71" t="s">
        <v>133</v>
      </c>
      <c r="D423" s="71" t="s">
        <v>2239</v>
      </c>
      <c r="E423" s="71" t="s">
        <v>4661</v>
      </c>
      <c r="F423" s="90" t="s">
        <v>2240</v>
      </c>
      <c r="G423" s="91" t="s">
        <v>2776</v>
      </c>
      <c r="H423" s="71" t="s">
        <v>136</v>
      </c>
      <c r="I423" s="71">
        <v>628848</v>
      </c>
      <c r="J423" s="72" t="s">
        <v>2283</v>
      </c>
      <c r="K423" s="71" t="s">
        <v>1370</v>
      </c>
      <c r="L423" s="71" t="s">
        <v>1370</v>
      </c>
      <c r="M423" s="73" t="s">
        <v>595</v>
      </c>
      <c r="N423" s="73">
        <v>201050602</v>
      </c>
      <c r="O423" s="73" t="s">
        <v>92</v>
      </c>
      <c r="P423" s="71" t="s">
        <v>447</v>
      </c>
      <c r="Q423" s="74">
        <v>128813.56</v>
      </c>
      <c r="R423" s="74">
        <f t="shared" si="35"/>
        <v>152000.00079999998</v>
      </c>
      <c r="S423" s="74">
        <v>21300</v>
      </c>
      <c r="T423" s="75">
        <v>0.18</v>
      </c>
      <c r="U423" s="74">
        <v>128813.56</v>
      </c>
      <c r="V423" s="74">
        <f t="shared" si="36"/>
        <v>152000.00079999998</v>
      </c>
      <c r="W423" s="73" t="s">
        <v>143</v>
      </c>
      <c r="X423" s="73" t="s">
        <v>133</v>
      </c>
      <c r="Y423" s="73" t="s">
        <v>133</v>
      </c>
      <c r="Z423" s="73" t="s">
        <v>290</v>
      </c>
      <c r="AA423" s="76">
        <v>42613</v>
      </c>
      <c r="AB423" s="76">
        <v>42673</v>
      </c>
      <c r="AC423" s="77"/>
      <c r="AD423" s="77"/>
      <c r="AE423" s="72" t="s">
        <v>2283</v>
      </c>
      <c r="AF423" s="73" t="s">
        <v>965</v>
      </c>
      <c r="AG423" s="71">
        <v>796</v>
      </c>
      <c r="AH423" s="71" t="s">
        <v>231</v>
      </c>
      <c r="AI423" s="77">
        <v>1</v>
      </c>
      <c r="AJ423" s="77">
        <v>45914000</v>
      </c>
      <c r="AK423" s="71" t="s">
        <v>148</v>
      </c>
      <c r="AL423" s="76">
        <f t="shared" si="32"/>
        <v>42673</v>
      </c>
      <c r="AM423" s="76">
        <v>42703</v>
      </c>
      <c r="AN423" s="76">
        <v>43433</v>
      </c>
      <c r="AO423" s="77" t="s">
        <v>1142</v>
      </c>
      <c r="AP423" s="71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4"/>
      <c r="BB423" s="77"/>
      <c r="BC423" s="71" t="s">
        <v>4661</v>
      </c>
      <c r="BD423" s="71" t="s">
        <v>2242</v>
      </c>
      <c r="BE423" s="71" t="s">
        <v>2240</v>
      </c>
      <c r="BF423" s="71">
        <v>7240000</v>
      </c>
    </row>
    <row r="424" spans="1:58" s="78" customFormat="1" ht="68.25" customHeight="1">
      <c r="A424" s="71">
        <v>4</v>
      </c>
      <c r="B424" s="71" t="s">
        <v>2284</v>
      </c>
      <c r="C424" s="71" t="s">
        <v>133</v>
      </c>
      <c r="D424" s="71" t="s">
        <v>2239</v>
      </c>
      <c r="E424" s="71" t="s">
        <v>4661</v>
      </c>
      <c r="F424" s="90" t="s">
        <v>2240</v>
      </c>
      <c r="G424" s="91" t="s">
        <v>2776</v>
      </c>
      <c r="H424" s="71" t="s">
        <v>136</v>
      </c>
      <c r="I424" s="71">
        <v>628849</v>
      </c>
      <c r="J424" s="72" t="s">
        <v>2285</v>
      </c>
      <c r="K424" s="71" t="s">
        <v>1370</v>
      </c>
      <c r="L424" s="71" t="s">
        <v>1370</v>
      </c>
      <c r="M424" s="73" t="s">
        <v>595</v>
      </c>
      <c r="N424" s="73">
        <v>201050602</v>
      </c>
      <c r="O424" s="73" t="s">
        <v>92</v>
      </c>
      <c r="P424" s="71" t="s">
        <v>447</v>
      </c>
      <c r="Q424" s="74">
        <v>22791.11</v>
      </c>
      <c r="R424" s="74">
        <f t="shared" si="35"/>
        <v>26893.5098</v>
      </c>
      <c r="S424" s="74">
        <v>0</v>
      </c>
      <c r="T424" s="75">
        <v>0.18</v>
      </c>
      <c r="U424" s="74">
        <v>22791.11</v>
      </c>
      <c r="V424" s="74">
        <f t="shared" si="36"/>
        <v>26893.5098</v>
      </c>
      <c r="W424" s="73" t="s">
        <v>143</v>
      </c>
      <c r="X424" s="73" t="s">
        <v>133</v>
      </c>
      <c r="Y424" s="73" t="s">
        <v>133</v>
      </c>
      <c r="Z424" s="73" t="s">
        <v>290</v>
      </c>
      <c r="AA424" s="76">
        <v>42613</v>
      </c>
      <c r="AB424" s="76">
        <v>42673</v>
      </c>
      <c r="AC424" s="77"/>
      <c r="AD424" s="77"/>
      <c r="AE424" s="72" t="s">
        <v>2285</v>
      </c>
      <c r="AF424" s="73" t="s">
        <v>965</v>
      </c>
      <c r="AG424" s="71">
        <v>796</v>
      </c>
      <c r="AH424" s="71" t="s">
        <v>231</v>
      </c>
      <c r="AI424" s="77">
        <v>1</v>
      </c>
      <c r="AJ424" s="77">
        <v>45914000</v>
      </c>
      <c r="AK424" s="71" t="s">
        <v>148</v>
      </c>
      <c r="AL424" s="76">
        <f t="shared" si="32"/>
        <v>42673</v>
      </c>
      <c r="AM424" s="76">
        <v>42703</v>
      </c>
      <c r="AN424" s="76">
        <v>43433</v>
      </c>
      <c r="AO424" s="77" t="s">
        <v>1142</v>
      </c>
      <c r="AP424" s="71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4"/>
      <c r="BB424" s="77"/>
      <c r="BC424" s="71" t="s">
        <v>4661</v>
      </c>
      <c r="BD424" s="71" t="s">
        <v>2242</v>
      </c>
      <c r="BE424" s="71" t="s">
        <v>2240</v>
      </c>
      <c r="BF424" s="71">
        <v>7240000</v>
      </c>
    </row>
    <row r="425" spans="1:58" s="78" customFormat="1" ht="68.25" customHeight="1">
      <c r="A425" s="71">
        <v>4</v>
      </c>
      <c r="B425" s="71" t="s">
        <v>2286</v>
      </c>
      <c r="C425" s="71" t="s">
        <v>133</v>
      </c>
      <c r="D425" s="71" t="s">
        <v>2239</v>
      </c>
      <c r="E425" s="71" t="s">
        <v>4661</v>
      </c>
      <c r="F425" s="90" t="s">
        <v>2240</v>
      </c>
      <c r="G425" s="91" t="s">
        <v>2776</v>
      </c>
      <c r="H425" s="71" t="s">
        <v>136</v>
      </c>
      <c r="I425" s="71">
        <v>628851</v>
      </c>
      <c r="J425" s="72" t="s">
        <v>2287</v>
      </c>
      <c r="K425" s="71" t="s">
        <v>1370</v>
      </c>
      <c r="L425" s="71" t="s">
        <v>1370</v>
      </c>
      <c r="M425" s="73" t="s">
        <v>595</v>
      </c>
      <c r="N425" s="73">
        <v>201050602</v>
      </c>
      <c r="O425" s="73" t="s">
        <v>92</v>
      </c>
      <c r="P425" s="71" t="s">
        <v>447</v>
      </c>
      <c r="Q425" s="74">
        <v>14000</v>
      </c>
      <c r="R425" s="74">
        <f t="shared" si="35"/>
        <v>16520</v>
      </c>
      <c r="S425" s="74">
        <v>0</v>
      </c>
      <c r="T425" s="75">
        <v>0.18</v>
      </c>
      <c r="U425" s="74">
        <v>14000</v>
      </c>
      <c r="V425" s="74">
        <f t="shared" si="36"/>
        <v>16520</v>
      </c>
      <c r="W425" s="73" t="s">
        <v>143</v>
      </c>
      <c r="X425" s="73" t="s">
        <v>133</v>
      </c>
      <c r="Y425" s="73" t="s">
        <v>133</v>
      </c>
      <c r="Z425" s="73" t="s">
        <v>290</v>
      </c>
      <c r="AA425" s="76">
        <v>42460</v>
      </c>
      <c r="AB425" s="76">
        <v>42520</v>
      </c>
      <c r="AC425" s="77"/>
      <c r="AD425" s="77"/>
      <c r="AE425" s="72" t="s">
        <v>2287</v>
      </c>
      <c r="AF425" s="73" t="s">
        <v>965</v>
      </c>
      <c r="AG425" s="71">
        <v>796</v>
      </c>
      <c r="AH425" s="71" t="s">
        <v>231</v>
      </c>
      <c r="AI425" s="77">
        <v>1</v>
      </c>
      <c r="AJ425" s="77">
        <v>45914000</v>
      </c>
      <c r="AK425" s="71" t="s">
        <v>148</v>
      </c>
      <c r="AL425" s="76">
        <f t="shared" si="32"/>
        <v>42520</v>
      </c>
      <c r="AM425" s="76">
        <v>42550</v>
      </c>
      <c r="AN425" s="76">
        <v>42915</v>
      </c>
      <c r="AO425" s="77" t="s">
        <v>292</v>
      </c>
      <c r="AP425" s="71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4"/>
      <c r="BB425" s="77"/>
      <c r="BC425" s="71" t="s">
        <v>4661</v>
      </c>
      <c r="BD425" s="71" t="s">
        <v>2242</v>
      </c>
      <c r="BE425" s="71" t="s">
        <v>2240</v>
      </c>
      <c r="BF425" s="71">
        <v>7240000</v>
      </c>
    </row>
    <row r="426" spans="1:58" s="78" customFormat="1" ht="68.25" customHeight="1">
      <c r="A426" s="71">
        <v>4</v>
      </c>
      <c r="B426" s="71" t="s">
        <v>2288</v>
      </c>
      <c r="C426" s="71" t="s">
        <v>133</v>
      </c>
      <c r="D426" s="71" t="s">
        <v>2239</v>
      </c>
      <c r="E426" s="71" t="s">
        <v>4661</v>
      </c>
      <c r="F426" s="90" t="s">
        <v>2240</v>
      </c>
      <c r="G426" s="91" t="s">
        <v>2776</v>
      </c>
      <c r="H426" s="71" t="s">
        <v>408</v>
      </c>
      <c r="I426" s="71">
        <v>628875</v>
      </c>
      <c r="J426" s="72" t="s">
        <v>2289</v>
      </c>
      <c r="K426" s="71" t="s">
        <v>2290</v>
      </c>
      <c r="L426" s="71" t="s">
        <v>2290</v>
      </c>
      <c r="M426" s="73" t="s">
        <v>595</v>
      </c>
      <c r="N426" s="73">
        <v>201050602</v>
      </c>
      <c r="O426" s="73" t="s">
        <v>92</v>
      </c>
      <c r="P426" s="71" t="s">
        <v>447</v>
      </c>
      <c r="Q426" s="74">
        <v>2033.9</v>
      </c>
      <c r="R426" s="74">
        <f t="shared" si="35"/>
        <v>2400.002</v>
      </c>
      <c r="S426" s="74">
        <v>0</v>
      </c>
      <c r="T426" s="75">
        <v>0.18</v>
      </c>
      <c r="U426" s="74">
        <v>2033.9</v>
      </c>
      <c r="V426" s="74">
        <f t="shared" si="36"/>
        <v>2400.002</v>
      </c>
      <c r="W426" s="73" t="s">
        <v>289</v>
      </c>
      <c r="X426" s="73" t="s">
        <v>133</v>
      </c>
      <c r="Y426" s="73" t="s">
        <v>133</v>
      </c>
      <c r="Z426" s="73" t="s">
        <v>290</v>
      </c>
      <c r="AA426" s="76">
        <v>42509</v>
      </c>
      <c r="AB426" s="76">
        <v>42554</v>
      </c>
      <c r="AC426" s="77"/>
      <c r="AD426" s="77"/>
      <c r="AE426" s="72" t="s">
        <v>2289</v>
      </c>
      <c r="AF426" s="73" t="s">
        <v>965</v>
      </c>
      <c r="AG426" s="71">
        <v>796</v>
      </c>
      <c r="AH426" s="71" t="s">
        <v>231</v>
      </c>
      <c r="AI426" s="77">
        <v>1</v>
      </c>
      <c r="AJ426" s="77">
        <v>45914000</v>
      </c>
      <c r="AK426" s="71" t="s">
        <v>148</v>
      </c>
      <c r="AL426" s="76">
        <f t="shared" si="32"/>
        <v>42554</v>
      </c>
      <c r="AM426" s="76">
        <v>42584</v>
      </c>
      <c r="AN426" s="76">
        <v>43708</v>
      </c>
      <c r="AO426" s="77" t="s">
        <v>724</v>
      </c>
      <c r="AP426" s="71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4"/>
      <c r="BB426" s="77"/>
      <c r="BC426" s="71" t="s">
        <v>4661</v>
      </c>
      <c r="BD426" s="71" t="s">
        <v>2242</v>
      </c>
      <c r="BE426" s="71" t="s">
        <v>2240</v>
      </c>
      <c r="BF426" s="71">
        <v>7241000</v>
      </c>
    </row>
    <row r="427" spans="1:58" s="78" customFormat="1" ht="68.25" customHeight="1">
      <c r="A427" s="71">
        <v>4</v>
      </c>
      <c r="B427" s="71" t="s">
        <v>2291</v>
      </c>
      <c r="C427" s="71" t="s">
        <v>133</v>
      </c>
      <c r="D427" s="71" t="s">
        <v>2239</v>
      </c>
      <c r="E427" s="71" t="s">
        <v>4661</v>
      </c>
      <c r="F427" s="90" t="s">
        <v>2240</v>
      </c>
      <c r="G427" s="91" t="s">
        <v>2776</v>
      </c>
      <c r="H427" s="71" t="s">
        <v>136</v>
      </c>
      <c r="I427" s="71">
        <v>628879</v>
      </c>
      <c r="J427" s="72" t="s">
        <v>2292</v>
      </c>
      <c r="K427" s="71" t="s">
        <v>1370</v>
      </c>
      <c r="L427" s="71" t="s">
        <v>1370</v>
      </c>
      <c r="M427" s="73" t="s">
        <v>595</v>
      </c>
      <c r="N427" s="73">
        <v>201050602</v>
      </c>
      <c r="O427" s="73" t="s">
        <v>92</v>
      </c>
      <c r="P427" s="71" t="s">
        <v>447</v>
      </c>
      <c r="Q427" s="74">
        <v>1271.19</v>
      </c>
      <c r="R427" s="74">
        <f t="shared" si="35"/>
        <v>1500.0042000000001</v>
      </c>
      <c r="S427" s="74">
        <v>254.23728813559325</v>
      </c>
      <c r="T427" s="75">
        <v>0.18</v>
      </c>
      <c r="U427" s="74">
        <v>1271.19</v>
      </c>
      <c r="V427" s="74">
        <f t="shared" si="36"/>
        <v>1500.0042000000001</v>
      </c>
      <c r="W427" s="73" t="s">
        <v>289</v>
      </c>
      <c r="X427" s="73" t="s">
        <v>949</v>
      </c>
      <c r="Y427" s="73" t="s">
        <v>133</v>
      </c>
      <c r="Z427" s="73" t="s">
        <v>290</v>
      </c>
      <c r="AA427" s="76">
        <v>42643</v>
      </c>
      <c r="AB427" s="76">
        <v>42688</v>
      </c>
      <c r="AC427" s="77"/>
      <c r="AD427" s="77"/>
      <c r="AE427" s="72" t="s">
        <v>2292</v>
      </c>
      <c r="AF427" s="73" t="s">
        <v>965</v>
      </c>
      <c r="AG427" s="71">
        <v>796</v>
      </c>
      <c r="AH427" s="71" t="s">
        <v>231</v>
      </c>
      <c r="AI427" s="77">
        <v>1</v>
      </c>
      <c r="AJ427" s="77">
        <v>45914000</v>
      </c>
      <c r="AK427" s="71" t="s">
        <v>148</v>
      </c>
      <c r="AL427" s="76">
        <f t="shared" si="32"/>
        <v>42688</v>
      </c>
      <c r="AM427" s="76">
        <v>42718</v>
      </c>
      <c r="AN427" s="76">
        <v>43084</v>
      </c>
      <c r="AO427" s="77" t="s">
        <v>292</v>
      </c>
      <c r="AP427" s="71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4"/>
      <c r="BB427" s="77"/>
      <c r="BC427" s="71" t="s">
        <v>4661</v>
      </c>
      <c r="BD427" s="71" t="s">
        <v>2242</v>
      </c>
      <c r="BE427" s="71" t="s">
        <v>2240</v>
      </c>
      <c r="BF427" s="71">
        <v>7240000</v>
      </c>
    </row>
    <row r="428" spans="1:58" s="78" customFormat="1" ht="68.25" customHeight="1">
      <c r="A428" s="71">
        <v>4</v>
      </c>
      <c r="B428" s="71" t="s">
        <v>2293</v>
      </c>
      <c r="C428" s="71" t="s">
        <v>133</v>
      </c>
      <c r="D428" s="71" t="s">
        <v>2239</v>
      </c>
      <c r="E428" s="71" t="s">
        <v>4661</v>
      </c>
      <c r="F428" s="90" t="s">
        <v>2240</v>
      </c>
      <c r="G428" s="91" t="s">
        <v>2776</v>
      </c>
      <c r="H428" s="71" t="s">
        <v>136</v>
      </c>
      <c r="I428" s="71">
        <v>628887</v>
      </c>
      <c r="J428" s="72" t="s">
        <v>2294</v>
      </c>
      <c r="K428" s="71" t="s">
        <v>1910</v>
      </c>
      <c r="L428" s="71" t="s">
        <v>1910</v>
      </c>
      <c r="M428" s="73" t="s">
        <v>595</v>
      </c>
      <c r="N428" s="73">
        <v>2021007</v>
      </c>
      <c r="O428" s="73" t="s">
        <v>91</v>
      </c>
      <c r="P428" s="71" t="s">
        <v>447</v>
      </c>
      <c r="Q428" s="74">
        <v>4516.95</v>
      </c>
      <c r="R428" s="74">
        <f t="shared" si="35"/>
        <v>5330.0009999999993</v>
      </c>
      <c r="S428" s="74">
        <v>1355.1</v>
      </c>
      <c r="T428" s="75">
        <v>0.18</v>
      </c>
      <c r="U428" s="74">
        <v>4516.95</v>
      </c>
      <c r="V428" s="74">
        <f t="shared" si="36"/>
        <v>5330.0009999999993</v>
      </c>
      <c r="W428" s="73" t="s">
        <v>289</v>
      </c>
      <c r="X428" s="73" t="s">
        <v>949</v>
      </c>
      <c r="Y428" s="73" t="s">
        <v>133</v>
      </c>
      <c r="Z428" s="73" t="s">
        <v>290</v>
      </c>
      <c r="AA428" s="76">
        <v>42397</v>
      </c>
      <c r="AB428" s="76">
        <v>42442</v>
      </c>
      <c r="AC428" s="77"/>
      <c r="AD428" s="77"/>
      <c r="AE428" s="72" t="s">
        <v>2294</v>
      </c>
      <c r="AF428" s="73" t="s">
        <v>965</v>
      </c>
      <c r="AG428" s="71">
        <v>796</v>
      </c>
      <c r="AH428" s="71" t="s">
        <v>231</v>
      </c>
      <c r="AI428" s="77">
        <v>1</v>
      </c>
      <c r="AJ428" s="77">
        <v>45914000</v>
      </c>
      <c r="AK428" s="71" t="s">
        <v>148</v>
      </c>
      <c r="AL428" s="76">
        <f t="shared" si="32"/>
        <v>42442</v>
      </c>
      <c r="AM428" s="76">
        <v>42472</v>
      </c>
      <c r="AN428" s="76">
        <v>42837</v>
      </c>
      <c r="AO428" s="77" t="s">
        <v>292</v>
      </c>
      <c r="AP428" s="71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4"/>
      <c r="BB428" s="77"/>
      <c r="BC428" s="71" t="s">
        <v>4661</v>
      </c>
      <c r="BD428" s="71" t="s">
        <v>2242</v>
      </c>
      <c r="BE428" s="71" t="s">
        <v>2240</v>
      </c>
      <c r="BF428" s="71">
        <v>7240000</v>
      </c>
    </row>
    <row r="429" spans="1:58" s="78" customFormat="1" ht="68.25" customHeight="1">
      <c r="A429" s="71">
        <v>4</v>
      </c>
      <c r="B429" s="71" t="s">
        <v>2295</v>
      </c>
      <c r="C429" s="71" t="s">
        <v>133</v>
      </c>
      <c r="D429" s="71" t="s">
        <v>2239</v>
      </c>
      <c r="E429" s="71" t="s">
        <v>4661</v>
      </c>
      <c r="F429" s="90" t="s">
        <v>2240</v>
      </c>
      <c r="G429" s="91" t="s">
        <v>2776</v>
      </c>
      <c r="H429" s="71" t="s">
        <v>136</v>
      </c>
      <c r="I429" s="71">
        <v>628870</v>
      </c>
      <c r="J429" s="72" t="s">
        <v>2296</v>
      </c>
      <c r="K429" s="71" t="s">
        <v>2272</v>
      </c>
      <c r="L429" s="71" t="s">
        <v>2272</v>
      </c>
      <c r="M429" s="73" t="s">
        <v>595</v>
      </c>
      <c r="N429" s="73">
        <v>20105030102</v>
      </c>
      <c r="O429" s="73" t="s">
        <v>76</v>
      </c>
      <c r="P429" s="71" t="s">
        <v>447</v>
      </c>
      <c r="Q429" s="74">
        <v>10000</v>
      </c>
      <c r="R429" s="74">
        <v>10000</v>
      </c>
      <c r="S429" s="74">
        <v>500</v>
      </c>
      <c r="T429" s="75">
        <v>0</v>
      </c>
      <c r="U429" s="74">
        <v>10000</v>
      </c>
      <c r="V429" s="74">
        <v>10000</v>
      </c>
      <c r="W429" s="73" t="s">
        <v>289</v>
      </c>
      <c r="X429" s="73" t="s">
        <v>949</v>
      </c>
      <c r="Y429" s="73" t="s">
        <v>133</v>
      </c>
      <c r="Z429" s="73" t="s">
        <v>290</v>
      </c>
      <c r="AA429" s="76">
        <v>42642</v>
      </c>
      <c r="AB429" s="76">
        <v>42687</v>
      </c>
      <c r="AC429" s="77"/>
      <c r="AD429" s="77"/>
      <c r="AE429" s="72" t="s">
        <v>2296</v>
      </c>
      <c r="AF429" s="73" t="s">
        <v>965</v>
      </c>
      <c r="AG429" s="71">
        <v>796</v>
      </c>
      <c r="AH429" s="71" t="s">
        <v>231</v>
      </c>
      <c r="AI429" s="77">
        <v>1</v>
      </c>
      <c r="AJ429" s="77">
        <v>45914000</v>
      </c>
      <c r="AK429" s="71" t="s">
        <v>148</v>
      </c>
      <c r="AL429" s="76">
        <f t="shared" si="32"/>
        <v>42687</v>
      </c>
      <c r="AM429" s="76">
        <v>42717</v>
      </c>
      <c r="AN429" s="76">
        <v>43082</v>
      </c>
      <c r="AO429" s="77" t="s">
        <v>292</v>
      </c>
      <c r="AP429" s="71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4"/>
      <c r="BB429" s="77"/>
      <c r="BC429" s="71" t="s">
        <v>4661</v>
      </c>
      <c r="BD429" s="71" t="s">
        <v>2242</v>
      </c>
      <c r="BE429" s="71" t="s">
        <v>2240</v>
      </c>
      <c r="BF429" s="71">
        <v>7240000</v>
      </c>
    </row>
    <row r="430" spans="1:58" s="78" customFormat="1" ht="68.25" customHeight="1">
      <c r="A430" s="71">
        <v>4</v>
      </c>
      <c r="B430" s="71" t="s">
        <v>2297</v>
      </c>
      <c r="C430" s="71" t="s">
        <v>133</v>
      </c>
      <c r="D430" s="71" t="s">
        <v>2239</v>
      </c>
      <c r="E430" s="71" t="s">
        <v>4661</v>
      </c>
      <c r="F430" s="90" t="s">
        <v>2240</v>
      </c>
      <c r="G430" s="91" t="s">
        <v>2776</v>
      </c>
      <c r="H430" s="71" t="s">
        <v>136</v>
      </c>
      <c r="I430" s="71">
        <v>628864</v>
      </c>
      <c r="J430" s="72" t="s">
        <v>2298</v>
      </c>
      <c r="K430" s="71" t="s">
        <v>1370</v>
      </c>
      <c r="L430" s="71" t="s">
        <v>1370</v>
      </c>
      <c r="M430" s="73" t="s">
        <v>595</v>
      </c>
      <c r="N430" s="73">
        <v>2021007</v>
      </c>
      <c r="O430" s="73" t="s">
        <v>91</v>
      </c>
      <c r="P430" s="71" t="s">
        <v>447</v>
      </c>
      <c r="Q430" s="74">
        <v>8474.58</v>
      </c>
      <c r="R430" s="74">
        <f>Q430*1.18</f>
        <v>10000.0044</v>
      </c>
      <c r="S430" s="74">
        <v>1694.9</v>
      </c>
      <c r="T430" s="75">
        <v>0.18</v>
      </c>
      <c r="U430" s="74">
        <v>8474.58</v>
      </c>
      <c r="V430" s="74">
        <f>U430*1.18</f>
        <v>10000.0044</v>
      </c>
      <c r="W430" s="73" t="s">
        <v>289</v>
      </c>
      <c r="X430" s="73" t="s">
        <v>949</v>
      </c>
      <c r="Y430" s="73" t="s">
        <v>133</v>
      </c>
      <c r="Z430" s="73" t="s">
        <v>290</v>
      </c>
      <c r="AA430" s="76">
        <v>42642</v>
      </c>
      <c r="AB430" s="76">
        <v>42687</v>
      </c>
      <c r="AC430" s="77"/>
      <c r="AD430" s="77"/>
      <c r="AE430" s="72" t="s">
        <v>2298</v>
      </c>
      <c r="AF430" s="73" t="s">
        <v>965</v>
      </c>
      <c r="AG430" s="71">
        <v>796</v>
      </c>
      <c r="AH430" s="71" t="s">
        <v>231</v>
      </c>
      <c r="AI430" s="77">
        <v>1</v>
      </c>
      <c r="AJ430" s="77">
        <v>45914000</v>
      </c>
      <c r="AK430" s="71" t="s">
        <v>148</v>
      </c>
      <c r="AL430" s="76">
        <f t="shared" si="32"/>
        <v>42687</v>
      </c>
      <c r="AM430" s="76">
        <v>42717</v>
      </c>
      <c r="AN430" s="76">
        <v>43082</v>
      </c>
      <c r="AO430" s="77" t="s">
        <v>292</v>
      </c>
      <c r="AP430" s="71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4"/>
      <c r="BB430" s="77"/>
      <c r="BC430" s="71" t="s">
        <v>4661</v>
      </c>
      <c r="BD430" s="71" t="s">
        <v>2242</v>
      </c>
      <c r="BE430" s="71" t="s">
        <v>2240</v>
      </c>
      <c r="BF430" s="71">
        <v>7240000</v>
      </c>
    </row>
    <row r="431" spans="1:58" s="78" customFormat="1" ht="68.25" customHeight="1">
      <c r="A431" s="71">
        <v>4</v>
      </c>
      <c r="B431" s="71" t="s">
        <v>2299</v>
      </c>
      <c r="C431" s="71" t="s">
        <v>133</v>
      </c>
      <c r="D431" s="71" t="s">
        <v>2239</v>
      </c>
      <c r="E431" s="71" t="s">
        <v>4661</v>
      </c>
      <c r="F431" s="90" t="s">
        <v>2240</v>
      </c>
      <c r="G431" s="91" t="s">
        <v>2776</v>
      </c>
      <c r="H431" s="71" t="s">
        <v>408</v>
      </c>
      <c r="I431" s="71">
        <v>628888</v>
      </c>
      <c r="J431" s="72" t="s">
        <v>2300</v>
      </c>
      <c r="K431" s="71" t="s">
        <v>1910</v>
      </c>
      <c r="L431" s="71" t="s">
        <v>1910</v>
      </c>
      <c r="M431" s="73" t="s">
        <v>595</v>
      </c>
      <c r="N431" s="73">
        <v>201050603</v>
      </c>
      <c r="O431" s="73" t="s">
        <v>91</v>
      </c>
      <c r="P431" s="71" t="s">
        <v>447</v>
      </c>
      <c r="Q431" s="74">
        <v>5932.2</v>
      </c>
      <c r="R431" s="74">
        <f>Q431*1.18</f>
        <v>6999.9959999999992</v>
      </c>
      <c r="S431" s="74">
        <v>1186.4000000000001</v>
      </c>
      <c r="T431" s="75">
        <v>0.18</v>
      </c>
      <c r="U431" s="74">
        <v>5932.2</v>
      </c>
      <c r="V431" s="74">
        <f>U431*1.18</f>
        <v>6999.9959999999992</v>
      </c>
      <c r="W431" s="73" t="s">
        <v>289</v>
      </c>
      <c r="X431" s="73" t="s">
        <v>949</v>
      </c>
      <c r="Y431" s="73" t="s">
        <v>133</v>
      </c>
      <c r="Z431" s="73" t="s">
        <v>290</v>
      </c>
      <c r="AA431" s="76">
        <v>42643</v>
      </c>
      <c r="AB431" s="76">
        <v>42688</v>
      </c>
      <c r="AC431" s="77"/>
      <c r="AD431" s="77"/>
      <c r="AE431" s="72" t="s">
        <v>2300</v>
      </c>
      <c r="AF431" s="73" t="s">
        <v>965</v>
      </c>
      <c r="AG431" s="71">
        <v>796</v>
      </c>
      <c r="AH431" s="71" t="s">
        <v>231</v>
      </c>
      <c r="AI431" s="77">
        <v>1</v>
      </c>
      <c r="AJ431" s="77">
        <v>45914000</v>
      </c>
      <c r="AK431" s="71" t="s">
        <v>148</v>
      </c>
      <c r="AL431" s="76">
        <f t="shared" si="32"/>
        <v>42688</v>
      </c>
      <c r="AM431" s="76">
        <v>42718</v>
      </c>
      <c r="AN431" s="76">
        <v>43083</v>
      </c>
      <c r="AO431" s="77" t="s">
        <v>292</v>
      </c>
      <c r="AP431" s="71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4"/>
      <c r="BB431" s="77"/>
      <c r="BC431" s="71" t="s">
        <v>4661</v>
      </c>
      <c r="BD431" s="71" t="s">
        <v>2242</v>
      </c>
      <c r="BE431" s="71" t="s">
        <v>2240</v>
      </c>
      <c r="BF431" s="71">
        <v>7241000</v>
      </c>
    </row>
    <row r="432" spans="1:58" s="78" customFormat="1" ht="68.25" customHeight="1">
      <c r="A432" s="71">
        <v>4</v>
      </c>
      <c r="B432" s="71" t="s">
        <v>2301</v>
      </c>
      <c r="C432" s="71" t="s">
        <v>133</v>
      </c>
      <c r="D432" s="71" t="s">
        <v>2239</v>
      </c>
      <c r="E432" s="71" t="s">
        <v>4661</v>
      </c>
      <c r="F432" s="90" t="s">
        <v>2240</v>
      </c>
      <c r="G432" s="91" t="s">
        <v>2776</v>
      </c>
      <c r="H432" s="71" t="s">
        <v>136</v>
      </c>
      <c r="I432" s="71">
        <v>628865</v>
      </c>
      <c r="J432" s="72" t="s">
        <v>2302</v>
      </c>
      <c r="K432" s="71" t="s">
        <v>2272</v>
      </c>
      <c r="L432" s="71" t="s">
        <v>2272</v>
      </c>
      <c r="M432" s="73" t="s">
        <v>595</v>
      </c>
      <c r="N432" s="73">
        <v>20105030102</v>
      </c>
      <c r="O432" s="73" t="s">
        <v>76</v>
      </c>
      <c r="P432" s="71" t="s">
        <v>447</v>
      </c>
      <c r="Q432" s="74">
        <v>40000</v>
      </c>
      <c r="R432" s="74">
        <v>40000</v>
      </c>
      <c r="S432" s="74">
        <v>0</v>
      </c>
      <c r="T432" s="75">
        <v>0</v>
      </c>
      <c r="U432" s="74">
        <v>40000</v>
      </c>
      <c r="V432" s="74">
        <v>40000</v>
      </c>
      <c r="W432" s="73" t="s">
        <v>143</v>
      </c>
      <c r="X432" s="73" t="s">
        <v>133</v>
      </c>
      <c r="Y432" s="73" t="s">
        <v>133</v>
      </c>
      <c r="Z432" s="73" t="s">
        <v>290</v>
      </c>
      <c r="AA432" s="76">
        <v>42613</v>
      </c>
      <c r="AB432" s="76">
        <v>42673</v>
      </c>
      <c r="AC432" s="77"/>
      <c r="AD432" s="77"/>
      <c r="AE432" s="72" t="s">
        <v>2302</v>
      </c>
      <c r="AF432" s="73" t="s">
        <v>965</v>
      </c>
      <c r="AG432" s="71">
        <v>796</v>
      </c>
      <c r="AH432" s="71" t="s">
        <v>231</v>
      </c>
      <c r="AI432" s="77">
        <v>1</v>
      </c>
      <c r="AJ432" s="77">
        <v>45914000</v>
      </c>
      <c r="AK432" s="71" t="s">
        <v>148</v>
      </c>
      <c r="AL432" s="76">
        <f t="shared" si="32"/>
        <v>42673</v>
      </c>
      <c r="AM432" s="76">
        <v>42703</v>
      </c>
      <c r="AN432" s="76">
        <v>43068</v>
      </c>
      <c r="AO432" s="77" t="s">
        <v>292</v>
      </c>
      <c r="AP432" s="71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4"/>
      <c r="BB432" s="77"/>
      <c r="BC432" s="71" t="s">
        <v>4661</v>
      </c>
      <c r="BD432" s="71" t="s">
        <v>2242</v>
      </c>
      <c r="BE432" s="71" t="s">
        <v>2240</v>
      </c>
      <c r="BF432" s="71">
        <v>7240000</v>
      </c>
    </row>
    <row r="433" spans="1:58" s="78" customFormat="1" ht="68.25" customHeight="1">
      <c r="A433" s="71">
        <v>4</v>
      </c>
      <c r="B433" s="71" t="s">
        <v>2303</v>
      </c>
      <c r="C433" s="71" t="s">
        <v>133</v>
      </c>
      <c r="D433" s="71" t="s">
        <v>2239</v>
      </c>
      <c r="E433" s="71" t="s">
        <v>4661</v>
      </c>
      <c r="F433" s="90" t="s">
        <v>2240</v>
      </c>
      <c r="G433" s="91" t="s">
        <v>2776</v>
      </c>
      <c r="H433" s="71" t="s">
        <v>136</v>
      </c>
      <c r="I433" s="71">
        <v>628840</v>
      </c>
      <c r="J433" s="72" t="s">
        <v>2304</v>
      </c>
      <c r="K433" s="71" t="s">
        <v>1370</v>
      </c>
      <c r="L433" s="71" t="s">
        <v>1370</v>
      </c>
      <c r="M433" s="73" t="s">
        <v>595</v>
      </c>
      <c r="N433" s="73">
        <v>201050602</v>
      </c>
      <c r="O433" s="73" t="s">
        <v>92</v>
      </c>
      <c r="P433" s="71" t="s">
        <v>447</v>
      </c>
      <c r="Q433" s="74">
        <v>15000</v>
      </c>
      <c r="R433" s="74">
        <f>Q433*1.18</f>
        <v>17700</v>
      </c>
      <c r="S433" s="74">
        <v>5310</v>
      </c>
      <c r="T433" s="75">
        <v>0.18</v>
      </c>
      <c r="U433" s="74">
        <v>15000</v>
      </c>
      <c r="V433" s="74">
        <f>U433*1.18</f>
        <v>17700</v>
      </c>
      <c r="W433" s="73" t="s">
        <v>143</v>
      </c>
      <c r="X433" s="73" t="s">
        <v>133</v>
      </c>
      <c r="Y433" s="73" t="s">
        <v>133</v>
      </c>
      <c r="Z433" s="73" t="s">
        <v>290</v>
      </c>
      <c r="AA433" s="76">
        <v>42431</v>
      </c>
      <c r="AB433" s="76">
        <v>42491</v>
      </c>
      <c r="AC433" s="77"/>
      <c r="AD433" s="77"/>
      <c r="AE433" s="72" t="s">
        <v>2304</v>
      </c>
      <c r="AF433" s="73" t="s">
        <v>965</v>
      </c>
      <c r="AG433" s="71">
        <v>796</v>
      </c>
      <c r="AH433" s="71" t="s">
        <v>231</v>
      </c>
      <c r="AI433" s="77">
        <v>1</v>
      </c>
      <c r="AJ433" s="77">
        <v>45914000</v>
      </c>
      <c r="AK433" s="71" t="s">
        <v>148</v>
      </c>
      <c r="AL433" s="76">
        <f t="shared" si="32"/>
        <v>42491</v>
      </c>
      <c r="AM433" s="76">
        <v>42521</v>
      </c>
      <c r="AN433" s="76">
        <v>42886</v>
      </c>
      <c r="AO433" s="77" t="s">
        <v>292</v>
      </c>
      <c r="AP433" s="71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4"/>
      <c r="BB433" s="77"/>
      <c r="BC433" s="71" t="s">
        <v>4661</v>
      </c>
      <c r="BD433" s="71" t="s">
        <v>2242</v>
      </c>
      <c r="BE433" s="71" t="s">
        <v>2240</v>
      </c>
      <c r="BF433" s="71">
        <v>7240000</v>
      </c>
    </row>
    <row r="434" spans="1:58" s="78" customFormat="1" ht="68.25" customHeight="1">
      <c r="A434" s="71">
        <v>4</v>
      </c>
      <c r="B434" s="71" t="s">
        <v>2305</v>
      </c>
      <c r="C434" s="71" t="s">
        <v>133</v>
      </c>
      <c r="D434" s="71" t="s">
        <v>2239</v>
      </c>
      <c r="E434" s="71" t="s">
        <v>4661</v>
      </c>
      <c r="F434" s="90" t="s">
        <v>2240</v>
      </c>
      <c r="G434" s="91" t="s">
        <v>2776</v>
      </c>
      <c r="H434" s="71" t="s">
        <v>136</v>
      </c>
      <c r="I434" s="71">
        <v>628866</v>
      </c>
      <c r="J434" s="72" t="s">
        <v>2306</v>
      </c>
      <c r="K434" s="71" t="s">
        <v>2272</v>
      </c>
      <c r="L434" s="71" t="s">
        <v>2272</v>
      </c>
      <c r="M434" s="73" t="s">
        <v>595</v>
      </c>
      <c r="N434" s="73">
        <v>20105030102</v>
      </c>
      <c r="O434" s="73" t="s">
        <v>76</v>
      </c>
      <c r="P434" s="71" t="s">
        <v>447</v>
      </c>
      <c r="Q434" s="74">
        <v>14200</v>
      </c>
      <c r="R434" s="74">
        <v>14200</v>
      </c>
      <c r="S434" s="74">
        <v>0</v>
      </c>
      <c r="T434" s="75">
        <v>0</v>
      </c>
      <c r="U434" s="74">
        <v>14200</v>
      </c>
      <c r="V434" s="74">
        <v>14200</v>
      </c>
      <c r="W434" s="73" t="s">
        <v>143</v>
      </c>
      <c r="X434" s="73" t="s">
        <v>133</v>
      </c>
      <c r="Y434" s="73" t="s">
        <v>133</v>
      </c>
      <c r="Z434" s="73" t="s">
        <v>290</v>
      </c>
      <c r="AA434" s="76">
        <v>42521</v>
      </c>
      <c r="AB434" s="76">
        <v>42581</v>
      </c>
      <c r="AC434" s="77"/>
      <c r="AD434" s="77"/>
      <c r="AE434" s="72" t="s">
        <v>2306</v>
      </c>
      <c r="AF434" s="73" t="s">
        <v>965</v>
      </c>
      <c r="AG434" s="71">
        <v>796</v>
      </c>
      <c r="AH434" s="71" t="s">
        <v>231</v>
      </c>
      <c r="AI434" s="77">
        <v>1</v>
      </c>
      <c r="AJ434" s="77">
        <v>45914000</v>
      </c>
      <c r="AK434" s="71" t="s">
        <v>148</v>
      </c>
      <c r="AL434" s="76">
        <f t="shared" si="32"/>
        <v>42581</v>
      </c>
      <c r="AM434" s="76">
        <v>42611</v>
      </c>
      <c r="AN434" s="76">
        <v>44437</v>
      </c>
      <c r="AO434" s="77" t="s">
        <v>967</v>
      </c>
      <c r="AP434" s="71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4"/>
      <c r="BB434" s="77"/>
      <c r="BC434" s="71" t="s">
        <v>4661</v>
      </c>
      <c r="BD434" s="71" t="s">
        <v>2242</v>
      </c>
      <c r="BE434" s="71" t="s">
        <v>2240</v>
      </c>
      <c r="BF434" s="71">
        <v>7240000</v>
      </c>
    </row>
    <row r="435" spans="1:58" s="78" customFormat="1" ht="68.25" customHeight="1">
      <c r="A435" s="71">
        <v>4</v>
      </c>
      <c r="B435" s="71" t="s">
        <v>2307</v>
      </c>
      <c r="C435" s="71" t="s">
        <v>133</v>
      </c>
      <c r="D435" s="71" t="s">
        <v>2239</v>
      </c>
      <c r="E435" s="71" t="s">
        <v>4661</v>
      </c>
      <c r="F435" s="90" t="s">
        <v>2240</v>
      </c>
      <c r="G435" s="91" t="s">
        <v>2776</v>
      </c>
      <c r="H435" s="71" t="s">
        <v>136</v>
      </c>
      <c r="I435" s="71">
        <v>628841</v>
      </c>
      <c r="J435" s="72" t="s">
        <v>2308</v>
      </c>
      <c r="K435" s="71" t="s">
        <v>1370</v>
      </c>
      <c r="L435" s="71" t="s">
        <v>1370</v>
      </c>
      <c r="M435" s="73" t="s">
        <v>595</v>
      </c>
      <c r="N435" s="73">
        <v>201050602</v>
      </c>
      <c r="O435" s="73" t="s">
        <v>92</v>
      </c>
      <c r="P435" s="71" t="s">
        <v>447</v>
      </c>
      <c r="Q435" s="74">
        <v>12000</v>
      </c>
      <c r="R435" s="74">
        <f t="shared" ref="R435:R440" si="37">Q435*1.18</f>
        <v>14160</v>
      </c>
      <c r="S435" s="74">
        <v>0</v>
      </c>
      <c r="T435" s="75">
        <v>0.18</v>
      </c>
      <c r="U435" s="74">
        <v>12000</v>
      </c>
      <c r="V435" s="74">
        <f t="shared" ref="V435:V440" si="38">U435*1.18</f>
        <v>14160</v>
      </c>
      <c r="W435" s="73" t="s">
        <v>143</v>
      </c>
      <c r="X435" s="73" t="s">
        <v>133</v>
      </c>
      <c r="Y435" s="73" t="s">
        <v>133</v>
      </c>
      <c r="Z435" s="73" t="s">
        <v>290</v>
      </c>
      <c r="AA435" s="76">
        <v>42490</v>
      </c>
      <c r="AB435" s="76">
        <v>42550</v>
      </c>
      <c r="AC435" s="77"/>
      <c r="AD435" s="77"/>
      <c r="AE435" s="72" t="s">
        <v>2308</v>
      </c>
      <c r="AF435" s="73" t="s">
        <v>965</v>
      </c>
      <c r="AG435" s="71">
        <v>796</v>
      </c>
      <c r="AH435" s="71" t="s">
        <v>231</v>
      </c>
      <c r="AI435" s="77">
        <v>1</v>
      </c>
      <c r="AJ435" s="77">
        <v>45914000</v>
      </c>
      <c r="AK435" s="71" t="s">
        <v>148</v>
      </c>
      <c r="AL435" s="76">
        <f t="shared" si="32"/>
        <v>42550</v>
      </c>
      <c r="AM435" s="76">
        <v>42580</v>
      </c>
      <c r="AN435" s="76">
        <v>42945</v>
      </c>
      <c r="AO435" s="77" t="s">
        <v>292</v>
      </c>
      <c r="AP435" s="71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4"/>
      <c r="BB435" s="77"/>
      <c r="BC435" s="71" t="s">
        <v>4661</v>
      </c>
      <c r="BD435" s="71" t="s">
        <v>2242</v>
      </c>
      <c r="BE435" s="71" t="s">
        <v>2240</v>
      </c>
      <c r="BF435" s="71">
        <v>7240000</v>
      </c>
    </row>
    <row r="436" spans="1:58" s="78" customFormat="1" ht="68.25" customHeight="1">
      <c r="A436" s="71">
        <v>4</v>
      </c>
      <c r="B436" s="71" t="s">
        <v>2309</v>
      </c>
      <c r="C436" s="71" t="s">
        <v>133</v>
      </c>
      <c r="D436" s="71" t="s">
        <v>2239</v>
      </c>
      <c r="E436" s="71" t="s">
        <v>4661</v>
      </c>
      <c r="F436" s="90" t="s">
        <v>2240</v>
      </c>
      <c r="G436" s="91" t="s">
        <v>2776</v>
      </c>
      <c r="H436" s="71" t="s">
        <v>136</v>
      </c>
      <c r="I436" s="71">
        <v>628843</v>
      </c>
      <c r="J436" s="72" t="s">
        <v>2310</v>
      </c>
      <c r="K436" s="71" t="s">
        <v>1370</v>
      </c>
      <c r="L436" s="71" t="s">
        <v>1370</v>
      </c>
      <c r="M436" s="73" t="s">
        <v>595</v>
      </c>
      <c r="N436" s="73">
        <v>201050602</v>
      </c>
      <c r="O436" s="73" t="s">
        <v>92</v>
      </c>
      <c r="P436" s="71" t="s">
        <v>447</v>
      </c>
      <c r="Q436" s="74">
        <v>16615.25</v>
      </c>
      <c r="R436" s="74">
        <f t="shared" si="37"/>
        <v>19605.994999999999</v>
      </c>
      <c r="S436" s="74">
        <v>0</v>
      </c>
      <c r="T436" s="75">
        <v>0.18</v>
      </c>
      <c r="U436" s="74">
        <v>16615.25</v>
      </c>
      <c r="V436" s="74">
        <f t="shared" si="38"/>
        <v>19605.994999999999</v>
      </c>
      <c r="W436" s="73" t="s">
        <v>143</v>
      </c>
      <c r="X436" s="73" t="s">
        <v>133</v>
      </c>
      <c r="Y436" s="73" t="s">
        <v>133</v>
      </c>
      <c r="Z436" s="73" t="s">
        <v>290</v>
      </c>
      <c r="AA436" s="76">
        <v>42460</v>
      </c>
      <c r="AB436" s="76">
        <v>42520</v>
      </c>
      <c r="AC436" s="77"/>
      <c r="AD436" s="77"/>
      <c r="AE436" s="72" t="s">
        <v>2310</v>
      </c>
      <c r="AF436" s="73" t="s">
        <v>965</v>
      </c>
      <c r="AG436" s="71">
        <v>796</v>
      </c>
      <c r="AH436" s="71" t="s">
        <v>231</v>
      </c>
      <c r="AI436" s="77">
        <v>1</v>
      </c>
      <c r="AJ436" s="77">
        <v>45914000</v>
      </c>
      <c r="AK436" s="71" t="s">
        <v>148</v>
      </c>
      <c r="AL436" s="76">
        <f t="shared" si="32"/>
        <v>42520</v>
      </c>
      <c r="AM436" s="76">
        <v>42550</v>
      </c>
      <c r="AN436" s="76">
        <v>42915</v>
      </c>
      <c r="AO436" s="77" t="s">
        <v>292</v>
      </c>
      <c r="AP436" s="71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4"/>
      <c r="BB436" s="77"/>
      <c r="BC436" s="71" t="s">
        <v>4661</v>
      </c>
      <c r="BD436" s="71" t="s">
        <v>2242</v>
      </c>
      <c r="BE436" s="71" t="s">
        <v>2240</v>
      </c>
      <c r="BF436" s="71">
        <v>7240000</v>
      </c>
    </row>
    <row r="437" spans="1:58" s="78" customFormat="1" ht="68.25" customHeight="1">
      <c r="A437" s="71">
        <v>4</v>
      </c>
      <c r="B437" s="71" t="s">
        <v>2311</v>
      </c>
      <c r="C437" s="71" t="s">
        <v>133</v>
      </c>
      <c r="D437" s="71" t="s">
        <v>2239</v>
      </c>
      <c r="E437" s="71" t="s">
        <v>4661</v>
      </c>
      <c r="F437" s="90" t="s">
        <v>2240</v>
      </c>
      <c r="G437" s="91" t="s">
        <v>2776</v>
      </c>
      <c r="H437" s="71" t="s">
        <v>408</v>
      </c>
      <c r="I437" s="71">
        <v>628863</v>
      </c>
      <c r="J437" s="72" t="s">
        <v>2312</v>
      </c>
      <c r="K437" s="71" t="s">
        <v>1370</v>
      </c>
      <c r="L437" s="71" t="s">
        <v>1370</v>
      </c>
      <c r="M437" s="73" t="s">
        <v>595</v>
      </c>
      <c r="N437" s="73">
        <v>2021007</v>
      </c>
      <c r="O437" s="73" t="s">
        <v>91</v>
      </c>
      <c r="P437" s="71" t="s">
        <v>447</v>
      </c>
      <c r="Q437" s="74">
        <v>6463.66</v>
      </c>
      <c r="R437" s="74">
        <f t="shared" si="37"/>
        <v>7627.1187999999993</v>
      </c>
      <c r="S437" s="74">
        <v>0</v>
      </c>
      <c r="T437" s="75">
        <v>0.18</v>
      </c>
      <c r="U437" s="74">
        <v>6463.66</v>
      </c>
      <c r="V437" s="74">
        <f t="shared" si="38"/>
        <v>7627.1187999999993</v>
      </c>
      <c r="W437" s="73" t="s">
        <v>289</v>
      </c>
      <c r="X437" s="73" t="s">
        <v>133</v>
      </c>
      <c r="Y437" s="73" t="s">
        <v>133</v>
      </c>
      <c r="Z437" s="73" t="s">
        <v>290</v>
      </c>
      <c r="AA437" s="76">
        <v>42475</v>
      </c>
      <c r="AB437" s="76">
        <v>42520</v>
      </c>
      <c r="AC437" s="77"/>
      <c r="AD437" s="77"/>
      <c r="AE437" s="72" t="s">
        <v>2312</v>
      </c>
      <c r="AF437" s="73" t="s">
        <v>965</v>
      </c>
      <c r="AG437" s="71">
        <v>796</v>
      </c>
      <c r="AH437" s="71" t="s">
        <v>231</v>
      </c>
      <c r="AI437" s="77">
        <v>1</v>
      </c>
      <c r="AJ437" s="77">
        <v>45914000</v>
      </c>
      <c r="AK437" s="71" t="s">
        <v>148</v>
      </c>
      <c r="AL437" s="76">
        <f t="shared" si="32"/>
        <v>42520</v>
      </c>
      <c r="AM437" s="76">
        <v>42550</v>
      </c>
      <c r="AN437" s="76">
        <v>42915</v>
      </c>
      <c r="AO437" s="77" t="s">
        <v>292</v>
      </c>
      <c r="AP437" s="71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4"/>
      <c r="BB437" s="77"/>
      <c r="BC437" s="71" t="s">
        <v>4661</v>
      </c>
      <c r="BD437" s="71" t="s">
        <v>2242</v>
      </c>
      <c r="BE437" s="71" t="s">
        <v>2240</v>
      </c>
      <c r="BF437" s="71">
        <v>7241000</v>
      </c>
    </row>
    <row r="438" spans="1:58" s="78" customFormat="1" ht="68.25" customHeight="1">
      <c r="A438" s="71">
        <v>4</v>
      </c>
      <c r="B438" s="71" t="s">
        <v>2313</v>
      </c>
      <c r="C438" s="71" t="s">
        <v>133</v>
      </c>
      <c r="D438" s="71" t="s">
        <v>2239</v>
      </c>
      <c r="E438" s="71" t="s">
        <v>4661</v>
      </c>
      <c r="F438" s="90" t="s">
        <v>2240</v>
      </c>
      <c r="G438" s="91" t="s">
        <v>2776</v>
      </c>
      <c r="H438" s="71" t="s">
        <v>136</v>
      </c>
      <c r="I438" s="71">
        <v>628871</v>
      </c>
      <c r="J438" s="72" t="s">
        <v>2314</v>
      </c>
      <c r="K438" s="71" t="s">
        <v>1370</v>
      </c>
      <c r="L438" s="71" t="s">
        <v>1370</v>
      </c>
      <c r="M438" s="73" t="s">
        <v>595</v>
      </c>
      <c r="N438" s="73">
        <v>201050602</v>
      </c>
      <c r="O438" s="73" t="s">
        <v>92</v>
      </c>
      <c r="P438" s="71" t="s">
        <v>447</v>
      </c>
      <c r="Q438" s="74">
        <v>5932.203389830509</v>
      </c>
      <c r="R438" s="74">
        <f t="shared" si="37"/>
        <v>7000</v>
      </c>
      <c r="S438" s="74">
        <v>0</v>
      </c>
      <c r="T438" s="75">
        <v>0.18</v>
      </c>
      <c r="U438" s="74">
        <v>5932.203389830509</v>
      </c>
      <c r="V438" s="74">
        <f t="shared" si="38"/>
        <v>7000</v>
      </c>
      <c r="W438" s="73" t="s">
        <v>289</v>
      </c>
      <c r="X438" s="73" t="s">
        <v>133</v>
      </c>
      <c r="Y438" s="73" t="s">
        <v>133</v>
      </c>
      <c r="Z438" s="73" t="s">
        <v>290</v>
      </c>
      <c r="AA438" s="76">
        <v>42416</v>
      </c>
      <c r="AB438" s="76">
        <v>42461</v>
      </c>
      <c r="AC438" s="77"/>
      <c r="AD438" s="77"/>
      <c r="AE438" s="72" t="s">
        <v>2314</v>
      </c>
      <c r="AF438" s="73" t="s">
        <v>965</v>
      </c>
      <c r="AG438" s="71">
        <v>796</v>
      </c>
      <c r="AH438" s="71" t="s">
        <v>231</v>
      </c>
      <c r="AI438" s="77">
        <v>1</v>
      </c>
      <c r="AJ438" s="77">
        <v>45914000</v>
      </c>
      <c r="AK438" s="71" t="s">
        <v>148</v>
      </c>
      <c r="AL438" s="76">
        <f t="shared" si="32"/>
        <v>42461</v>
      </c>
      <c r="AM438" s="76">
        <v>42491</v>
      </c>
      <c r="AN438" s="76">
        <v>42856</v>
      </c>
      <c r="AO438" s="77" t="s">
        <v>292</v>
      </c>
      <c r="AP438" s="71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4"/>
      <c r="BB438" s="77"/>
      <c r="BC438" s="71" t="s">
        <v>4661</v>
      </c>
      <c r="BD438" s="71" t="s">
        <v>2242</v>
      </c>
      <c r="BE438" s="71" t="s">
        <v>2240</v>
      </c>
      <c r="BF438" s="71">
        <v>7240000</v>
      </c>
    </row>
    <row r="439" spans="1:58" s="78" customFormat="1" ht="68.25" customHeight="1">
      <c r="A439" s="71">
        <v>4</v>
      </c>
      <c r="B439" s="71" t="s">
        <v>2315</v>
      </c>
      <c r="C439" s="71" t="s">
        <v>133</v>
      </c>
      <c r="D439" s="71" t="s">
        <v>2239</v>
      </c>
      <c r="E439" s="71" t="s">
        <v>4661</v>
      </c>
      <c r="F439" s="90" t="s">
        <v>2240</v>
      </c>
      <c r="G439" s="91" t="s">
        <v>2776</v>
      </c>
      <c r="H439" s="71" t="s">
        <v>136</v>
      </c>
      <c r="I439" s="71">
        <v>628883</v>
      </c>
      <c r="J439" s="72" t="s">
        <v>2316</v>
      </c>
      <c r="K439" s="71" t="s">
        <v>1095</v>
      </c>
      <c r="L439" s="71" t="s">
        <v>1095</v>
      </c>
      <c r="M439" s="73" t="s">
        <v>595</v>
      </c>
      <c r="N439" s="73">
        <v>20105030204</v>
      </c>
      <c r="O439" s="73" t="s">
        <v>98</v>
      </c>
      <c r="P439" s="71" t="s">
        <v>447</v>
      </c>
      <c r="Q439" s="74">
        <v>5169.49</v>
      </c>
      <c r="R439" s="74">
        <f t="shared" si="37"/>
        <v>6099.9981999999991</v>
      </c>
      <c r="S439" s="74">
        <v>1779.7</v>
      </c>
      <c r="T439" s="75">
        <v>0.18</v>
      </c>
      <c r="U439" s="74">
        <v>5169.49</v>
      </c>
      <c r="V439" s="74">
        <f t="shared" si="38"/>
        <v>6099.9981999999991</v>
      </c>
      <c r="W439" s="73" t="s">
        <v>289</v>
      </c>
      <c r="X439" s="73" t="s">
        <v>133</v>
      </c>
      <c r="Y439" s="73" t="s">
        <v>133</v>
      </c>
      <c r="Z439" s="73" t="s">
        <v>290</v>
      </c>
      <c r="AA439" s="76">
        <v>42598</v>
      </c>
      <c r="AB439" s="76">
        <v>42643</v>
      </c>
      <c r="AC439" s="77"/>
      <c r="AD439" s="77"/>
      <c r="AE439" s="72" t="s">
        <v>2316</v>
      </c>
      <c r="AF439" s="73" t="s">
        <v>965</v>
      </c>
      <c r="AG439" s="71">
        <v>796</v>
      </c>
      <c r="AH439" s="71" t="s">
        <v>231</v>
      </c>
      <c r="AI439" s="77">
        <v>1</v>
      </c>
      <c r="AJ439" s="77">
        <v>45914000</v>
      </c>
      <c r="AK439" s="71" t="s">
        <v>148</v>
      </c>
      <c r="AL439" s="76">
        <f t="shared" si="32"/>
        <v>42643</v>
      </c>
      <c r="AM439" s="76">
        <v>42673</v>
      </c>
      <c r="AN439" s="76">
        <v>43040</v>
      </c>
      <c r="AO439" s="77" t="s">
        <v>292</v>
      </c>
      <c r="AP439" s="71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4"/>
      <c r="BB439" s="77"/>
      <c r="BC439" s="71" t="s">
        <v>4661</v>
      </c>
      <c r="BD439" s="71" t="s">
        <v>2242</v>
      </c>
      <c r="BE439" s="71" t="s">
        <v>2240</v>
      </c>
      <c r="BF439" s="71">
        <v>7240000</v>
      </c>
    </row>
    <row r="440" spans="1:58" s="78" customFormat="1" ht="68.25" customHeight="1">
      <c r="A440" s="71">
        <v>4</v>
      </c>
      <c r="B440" s="71" t="s">
        <v>2317</v>
      </c>
      <c r="C440" s="71" t="s">
        <v>133</v>
      </c>
      <c r="D440" s="71" t="s">
        <v>2239</v>
      </c>
      <c r="E440" s="71" t="s">
        <v>4661</v>
      </c>
      <c r="F440" s="90" t="s">
        <v>2240</v>
      </c>
      <c r="G440" s="91" t="s">
        <v>2776</v>
      </c>
      <c r="H440" s="71" t="s">
        <v>136</v>
      </c>
      <c r="I440" s="71">
        <v>628862</v>
      </c>
      <c r="J440" s="72" t="s">
        <v>2318</v>
      </c>
      <c r="K440" s="71" t="s">
        <v>1370</v>
      </c>
      <c r="L440" s="71" t="s">
        <v>1370</v>
      </c>
      <c r="M440" s="73" t="s">
        <v>595</v>
      </c>
      <c r="N440" s="73">
        <v>2021006</v>
      </c>
      <c r="O440" s="73" t="s">
        <v>2319</v>
      </c>
      <c r="P440" s="71" t="s">
        <v>447</v>
      </c>
      <c r="Q440" s="74">
        <v>21069.58</v>
      </c>
      <c r="R440" s="74">
        <f t="shared" si="37"/>
        <v>24862.1044</v>
      </c>
      <c r="S440" s="74">
        <v>0</v>
      </c>
      <c r="T440" s="75">
        <v>0.18</v>
      </c>
      <c r="U440" s="74">
        <v>21069.58</v>
      </c>
      <c r="V440" s="74">
        <f t="shared" si="38"/>
        <v>24862.1044</v>
      </c>
      <c r="W440" s="73" t="s">
        <v>143</v>
      </c>
      <c r="X440" s="73" t="s">
        <v>133</v>
      </c>
      <c r="Y440" s="73" t="s">
        <v>133</v>
      </c>
      <c r="Z440" s="73" t="s">
        <v>290</v>
      </c>
      <c r="AA440" s="76">
        <v>42644</v>
      </c>
      <c r="AB440" s="76">
        <v>42704</v>
      </c>
      <c r="AC440" s="77"/>
      <c r="AD440" s="77"/>
      <c r="AE440" s="72" t="s">
        <v>2318</v>
      </c>
      <c r="AF440" s="73" t="s">
        <v>965</v>
      </c>
      <c r="AG440" s="71">
        <v>796</v>
      </c>
      <c r="AH440" s="71" t="s">
        <v>231</v>
      </c>
      <c r="AI440" s="77">
        <v>1</v>
      </c>
      <c r="AJ440" s="77">
        <v>45914000</v>
      </c>
      <c r="AK440" s="71" t="s">
        <v>148</v>
      </c>
      <c r="AL440" s="76">
        <f t="shared" si="32"/>
        <v>42704</v>
      </c>
      <c r="AM440" s="76">
        <v>42734</v>
      </c>
      <c r="AN440" s="76">
        <v>43085</v>
      </c>
      <c r="AO440" s="77" t="s">
        <v>292</v>
      </c>
      <c r="AP440" s="71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4"/>
      <c r="BB440" s="77"/>
      <c r="BC440" s="71" t="s">
        <v>4661</v>
      </c>
      <c r="BD440" s="71" t="s">
        <v>2242</v>
      </c>
      <c r="BE440" s="71" t="s">
        <v>2240</v>
      </c>
      <c r="BF440" s="71">
        <v>7240000</v>
      </c>
    </row>
    <row r="441" spans="1:58" s="78" customFormat="1" ht="68.25" customHeight="1">
      <c r="A441" s="71">
        <v>4</v>
      </c>
      <c r="B441" s="71" t="s">
        <v>2320</v>
      </c>
      <c r="C441" s="71" t="s">
        <v>133</v>
      </c>
      <c r="D441" s="71" t="s">
        <v>2239</v>
      </c>
      <c r="E441" s="71" t="s">
        <v>4661</v>
      </c>
      <c r="F441" s="90" t="s">
        <v>2240</v>
      </c>
      <c r="G441" s="91" t="s">
        <v>2776</v>
      </c>
      <c r="H441" s="71" t="s">
        <v>136</v>
      </c>
      <c r="I441" s="71">
        <v>628868</v>
      </c>
      <c r="J441" s="72" t="s">
        <v>2321</v>
      </c>
      <c r="K441" s="71" t="s">
        <v>1367</v>
      </c>
      <c r="L441" s="71" t="s">
        <v>1367</v>
      </c>
      <c r="M441" s="73" t="s">
        <v>595</v>
      </c>
      <c r="N441" s="73">
        <v>20105030102</v>
      </c>
      <c r="O441" s="73" t="s">
        <v>76</v>
      </c>
      <c r="P441" s="71" t="s">
        <v>447</v>
      </c>
      <c r="Q441" s="74">
        <v>13682.52</v>
      </c>
      <c r="R441" s="74">
        <v>13682.52</v>
      </c>
      <c r="S441" s="74">
        <v>2052.3779999999997</v>
      </c>
      <c r="T441" s="75">
        <v>0</v>
      </c>
      <c r="U441" s="74">
        <v>13682.52</v>
      </c>
      <c r="V441" s="74">
        <v>13682.52</v>
      </c>
      <c r="W441" s="73" t="s">
        <v>143</v>
      </c>
      <c r="X441" s="73" t="s">
        <v>133</v>
      </c>
      <c r="Y441" s="73" t="s">
        <v>133</v>
      </c>
      <c r="Z441" s="73" t="s">
        <v>290</v>
      </c>
      <c r="AA441" s="76">
        <v>42432</v>
      </c>
      <c r="AB441" s="76">
        <v>42492</v>
      </c>
      <c r="AC441" s="77"/>
      <c r="AD441" s="77"/>
      <c r="AE441" s="72" t="s">
        <v>2321</v>
      </c>
      <c r="AF441" s="73" t="s">
        <v>965</v>
      </c>
      <c r="AG441" s="71">
        <v>796</v>
      </c>
      <c r="AH441" s="71" t="s">
        <v>231</v>
      </c>
      <c r="AI441" s="77">
        <v>1</v>
      </c>
      <c r="AJ441" s="77">
        <v>45914000</v>
      </c>
      <c r="AK441" s="71" t="s">
        <v>148</v>
      </c>
      <c r="AL441" s="76">
        <f t="shared" si="32"/>
        <v>42492</v>
      </c>
      <c r="AM441" s="76">
        <v>42522</v>
      </c>
      <c r="AN441" s="76">
        <v>44348</v>
      </c>
      <c r="AO441" s="77" t="s">
        <v>967</v>
      </c>
      <c r="AP441" s="71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4"/>
      <c r="BB441" s="77"/>
      <c r="BC441" s="71" t="s">
        <v>4661</v>
      </c>
      <c r="BD441" s="71" t="s">
        <v>2242</v>
      </c>
      <c r="BE441" s="71" t="s">
        <v>2240</v>
      </c>
      <c r="BF441" s="71">
        <v>7240000</v>
      </c>
    </row>
    <row r="442" spans="1:58" s="78" customFormat="1" ht="68.25" customHeight="1">
      <c r="A442" s="71">
        <v>4</v>
      </c>
      <c r="B442" s="71" t="s">
        <v>2322</v>
      </c>
      <c r="C442" s="71" t="s">
        <v>133</v>
      </c>
      <c r="D442" s="71" t="s">
        <v>2239</v>
      </c>
      <c r="E442" s="71" t="s">
        <v>4661</v>
      </c>
      <c r="F442" s="90" t="s">
        <v>2240</v>
      </c>
      <c r="G442" s="91" t="s">
        <v>2776</v>
      </c>
      <c r="H442" s="71" t="s">
        <v>136</v>
      </c>
      <c r="I442" s="71">
        <v>628886</v>
      </c>
      <c r="J442" s="72" t="s">
        <v>2323</v>
      </c>
      <c r="K442" s="71" t="s">
        <v>1910</v>
      </c>
      <c r="L442" s="71" t="s">
        <v>1910</v>
      </c>
      <c r="M442" s="73" t="s">
        <v>595</v>
      </c>
      <c r="N442" s="73">
        <v>2021007</v>
      </c>
      <c r="O442" s="73" t="s">
        <v>91</v>
      </c>
      <c r="P442" s="71" t="s">
        <v>447</v>
      </c>
      <c r="Q442" s="74">
        <v>2630.51</v>
      </c>
      <c r="R442" s="74">
        <f>Q442*1.18</f>
        <v>3104.0018</v>
      </c>
      <c r="S442" s="74">
        <v>1315.3</v>
      </c>
      <c r="T442" s="75">
        <v>0.18</v>
      </c>
      <c r="U442" s="74">
        <v>2630.51</v>
      </c>
      <c r="V442" s="74">
        <f>U442*1.18</f>
        <v>3104.0018</v>
      </c>
      <c r="W442" s="73" t="s">
        <v>289</v>
      </c>
      <c r="X442" s="73" t="s">
        <v>133</v>
      </c>
      <c r="Y442" s="73" t="s">
        <v>133</v>
      </c>
      <c r="Z442" s="73" t="s">
        <v>290</v>
      </c>
      <c r="AA442" s="76">
        <v>42397</v>
      </c>
      <c r="AB442" s="76">
        <v>42442</v>
      </c>
      <c r="AC442" s="77"/>
      <c r="AD442" s="77"/>
      <c r="AE442" s="72" t="s">
        <v>2323</v>
      </c>
      <c r="AF442" s="73" t="s">
        <v>965</v>
      </c>
      <c r="AG442" s="71">
        <v>796</v>
      </c>
      <c r="AH442" s="71" t="s">
        <v>231</v>
      </c>
      <c r="AI442" s="77">
        <v>1</v>
      </c>
      <c r="AJ442" s="77">
        <v>45914000</v>
      </c>
      <c r="AK442" s="71" t="s">
        <v>148</v>
      </c>
      <c r="AL442" s="76">
        <f t="shared" si="32"/>
        <v>42442</v>
      </c>
      <c r="AM442" s="76">
        <v>42472</v>
      </c>
      <c r="AN442" s="76">
        <v>42837</v>
      </c>
      <c r="AO442" s="77" t="s">
        <v>292</v>
      </c>
      <c r="AP442" s="71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4"/>
      <c r="BB442" s="77"/>
      <c r="BC442" s="71" t="s">
        <v>4661</v>
      </c>
      <c r="BD442" s="71" t="s">
        <v>2242</v>
      </c>
      <c r="BE442" s="71" t="s">
        <v>2240</v>
      </c>
      <c r="BF442" s="71">
        <v>7240000</v>
      </c>
    </row>
    <row r="443" spans="1:58" s="78" customFormat="1" ht="68.25" customHeight="1">
      <c r="A443" s="71">
        <v>4</v>
      </c>
      <c r="B443" s="71" t="s">
        <v>2324</v>
      </c>
      <c r="C443" s="71" t="s">
        <v>133</v>
      </c>
      <c r="D443" s="71" t="s">
        <v>2239</v>
      </c>
      <c r="E443" s="71" t="s">
        <v>4661</v>
      </c>
      <c r="F443" s="90" t="s">
        <v>2240</v>
      </c>
      <c r="G443" s="91" t="s">
        <v>2776</v>
      </c>
      <c r="H443" s="71" t="s">
        <v>408</v>
      </c>
      <c r="I443" s="71">
        <v>628876</v>
      </c>
      <c r="J443" s="72" t="s">
        <v>2325</v>
      </c>
      <c r="K443" s="71" t="s">
        <v>1370</v>
      </c>
      <c r="L443" s="71" t="s">
        <v>1370</v>
      </c>
      <c r="M443" s="73" t="s">
        <v>595</v>
      </c>
      <c r="N443" s="73">
        <v>201050602</v>
      </c>
      <c r="O443" s="73" t="s">
        <v>92</v>
      </c>
      <c r="P443" s="71" t="s">
        <v>447</v>
      </c>
      <c r="Q443" s="74">
        <v>2966.1016949152545</v>
      </c>
      <c r="R443" s="74">
        <f>Q443*1.18</f>
        <v>3500</v>
      </c>
      <c r="S443" s="74">
        <v>296.60000000000002</v>
      </c>
      <c r="T443" s="75">
        <v>0.18</v>
      </c>
      <c r="U443" s="74">
        <v>2966.1016949152545</v>
      </c>
      <c r="V443" s="74">
        <f>U443*1.18</f>
        <v>3500</v>
      </c>
      <c r="W443" s="73" t="s">
        <v>289</v>
      </c>
      <c r="X443" s="73" t="s">
        <v>133</v>
      </c>
      <c r="Y443" s="73" t="s">
        <v>133</v>
      </c>
      <c r="Z443" s="73" t="s">
        <v>290</v>
      </c>
      <c r="AA443" s="76">
        <v>42397</v>
      </c>
      <c r="AB443" s="76">
        <v>42442</v>
      </c>
      <c r="AC443" s="77"/>
      <c r="AD443" s="77"/>
      <c r="AE443" s="72" t="s">
        <v>2325</v>
      </c>
      <c r="AF443" s="73" t="s">
        <v>965</v>
      </c>
      <c r="AG443" s="71">
        <v>796</v>
      </c>
      <c r="AH443" s="71" t="s">
        <v>231</v>
      </c>
      <c r="AI443" s="77">
        <v>1</v>
      </c>
      <c r="AJ443" s="77">
        <v>45914000</v>
      </c>
      <c r="AK443" s="71" t="s">
        <v>148</v>
      </c>
      <c r="AL443" s="76">
        <f t="shared" si="32"/>
        <v>42442</v>
      </c>
      <c r="AM443" s="76">
        <v>42472</v>
      </c>
      <c r="AN443" s="76">
        <v>42837</v>
      </c>
      <c r="AO443" s="77" t="s">
        <v>292</v>
      </c>
      <c r="AP443" s="71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4"/>
      <c r="BB443" s="77"/>
      <c r="BC443" s="71" t="s">
        <v>4661</v>
      </c>
      <c r="BD443" s="71" t="s">
        <v>2242</v>
      </c>
      <c r="BE443" s="71" t="s">
        <v>2240</v>
      </c>
      <c r="BF443" s="71">
        <v>7241000</v>
      </c>
    </row>
    <row r="444" spans="1:58" s="78" customFormat="1" ht="68.25" customHeight="1">
      <c r="A444" s="71">
        <v>4</v>
      </c>
      <c r="B444" s="71" t="s">
        <v>2326</v>
      </c>
      <c r="C444" s="71" t="s">
        <v>133</v>
      </c>
      <c r="D444" s="71" t="s">
        <v>2239</v>
      </c>
      <c r="E444" s="71" t="s">
        <v>4661</v>
      </c>
      <c r="F444" s="90" t="s">
        <v>2240</v>
      </c>
      <c r="G444" s="91" t="s">
        <v>2776</v>
      </c>
      <c r="H444" s="71" t="s">
        <v>408</v>
      </c>
      <c r="I444" s="71">
        <v>628878</v>
      </c>
      <c r="J444" s="72" t="s">
        <v>2327</v>
      </c>
      <c r="K444" s="71" t="s">
        <v>1370</v>
      </c>
      <c r="L444" s="71" t="s">
        <v>1370</v>
      </c>
      <c r="M444" s="73" t="s">
        <v>595</v>
      </c>
      <c r="N444" s="73">
        <v>201050602</v>
      </c>
      <c r="O444" s="73" t="s">
        <v>92</v>
      </c>
      <c r="P444" s="71" t="s">
        <v>447</v>
      </c>
      <c r="Q444" s="74">
        <v>3000</v>
      </c>
      <c r="R444" s="74">
        <f>Q444*1.18</f>
        <v>3540</v>
      </c>
      <c r="S444" s="74">
        <v>2944.1525423728813</v>
      </c>
      <c r="T444" s="75">
        <v>0.18</v>
      </c>
      <c r="U444" s="74">
        <v>3000</v>
      </c>
      <c r="V444" s="74">
        <f>U444*1.18</f>
        <v>3540</v>
      </c>
      <c r="W444" s="73" t="s">
        <v>289</v>
      </c>
      <c r="X444" s="73" t="s">
        <v>133</v>
      </c>
      <c r="Y444" s="73" t="s">
        <v>133</v>
      </c>
      <c r="Z444" s="73" t="s">
        <v>290</v>
      </c>
      <c r="AA444" s="76">
        <v>42397</v>
      </c>
      <c r="AB444" s="76">
        <v>42442</v>
      </c>
      <c r="AC444" s="77"/>
      <c r="AD444" s="77"/>
      <c r="AE444" s="72" t="s">
        <v>2327</v>
      </c>
      <c r="AF444" s="73" t="s">
        <v>965</v>
      </c>
      <c r="AG444" s="71">
        <v>796</v>
      </c>
      <c r="AH444" s="71" t="s">
        <v>231</v>
      </c>
      <c r="AI444" s="77">
        <v>1</v>
      </c>
      <c r="AJ444" s="77">
        <v>45914000</v>
      </c>
      <c r="AK444" s="71" t="s">
        <v>148</v>
      </c>
      <c r="AL444" s="76">
        <f t="shared" si="32"/>
        <v>42442</v>
      </c>
      <c r="AM444" s="76">
        <v>42472</v>
      </c>
      <c r="AN444" s="76">
        <v>42837</v>
      </c>
      <c r="AO444" s="77" t="s">
        <v>292</v>
      </c>
      <c r="AP444" s="71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4"/>
      <c r="BB444" s="77"/>
      <c r="BC444" s="71" t="s">
        <v>4661</v>
      </c>
      <c r="BD444" s="71" t="s">
        <v>2242</v>
      </c>
      <c r="BE444" s="71" t="s">
        <v>2240</v>
      </c>
      <c r="BF444" s="71">
        <v>7241000</v>
      </c>
    </row>
    <row r="445" spans="1:58" s="78" customFormat="1" ht="68.25" customHeight="1">
      <c r="A445" s="71">
        <v>4</v>
      </c>
      <c r="B445" s="71" t="s">
        <v>2328</v>
      </c>
      <c r="C445" s="71" t="s">
        <v>133</v>
      </c>
      <c r="D445" s="71" t="s">
        <v>2239</v>
      </c>
      <c r="E445" s="71" t="s">
        <v>4661</v>
      </c>
      <c r="F445" s="90" t="s">
        <v>2240</v>
      </c>
      <c r="G445" s="91" t="s">
        <v>2776</v>
      </c>
      <c r="H445" s="71" t="s">
        <v>136</v>
      </c>
      <c r="I445" s="71">
        <v>628894</v>
      </c>
      <c r="J445" s="72" t="s">
        <v>2329</v>
      </c>
      <c r="K445" s="71" t="s">
        <v>2272</v>
      </c>
      <c r="L445" s="71" t="s">
        <v>2272</v>
      </c>
      <c r="M445" s="73" t="s">
        <v>595</v>
      </c>
      <c r="N445" s="73">
        <v>20105030102</v>
      </c>
      <c r="O445" s="73" t="s">
        <v>76</v>
      </c>
      <c r="P445" s="71" t="s">
        <v>447</v>
      </c>
      <c r="Q445" s="74">
        <v>4485</v>
      </c>
      <c r="R445" s="74">
        <v>4485</v>
      </c>
      <c r="S445" s="74">
        <v>224.3</v>
      </c>
      <c r="T445" s="75">
        <v>0</v>
      </c>
      <c r="U445" s="74">
        <v>4485</v>
      </c>
      <c r="V445" s="74">
        <v>4485</v>
      </c>
      <c r="W445" s="73" t="s">
        <v>289</v>
      </c>
      <c r="X445" s="73" t="s">
        <v>133</v>
      </c>
      <c r="Y445" s="73" t="s">
        <v>133</v>
      </c>
      <c r="Z445" s="73" t="s">
        <v>290</v>
      </c>
      <c r="AA445" s="76">
        <v>42567</v>
      </c>
      <c r="AB445" s="76">
        <v>42612</v>
      </c>
      <c r="AC445" s="77"/>
      <c r="AD445" s="77"/>
      <c r="AE445" s="72" t="s">
        <v>2329</v>
      </c>
      <c r="AF445" s="73" t="s">
        <v>965</v>
      </c>
      <c r="AG445" s="71">
        <v>796</v>
      </c>
      <c r="AH445" s="71" t="s">
        <v>231</v>
      </c>
      <c r="AI445" s="77">
        <v>1</v>
      </c>
      <c r="AJ445" s="77">
        <v>45914000</v>
      </c>
      <c r="AK445" s="71" t="s">
        <v>148</v>
      </c>
      <c r="AL445" s="76">
        <f t="shared" si="32"/>
        <v>42612</v>
      </c>
      <c r="AM445" s="76">
        <v>42642</v>
      </c>
      <c r="AN445" s="76">
        <v>43007</v>
      </c>
      <c r="AO445" s="77" t="s">
        <v>292</v>
      </c>
      <c r="AP445" s="71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4"/>
      <c r="BB445" s="77"/>
      <c r="BC445" s="71" t="s">
        <v>4661</v>
      </c>
      <c r="BD445" s="71" t="s">
        <v>2242</v>
      </c>
      <c r="BE445" s="71" t="s">
        <v>2240</v>
      </c>
      <c r="BF445" s="71">
        <v>7240000</v>
      </c>
    </row>
    <row r="446" spans="1:58" s="78" customFormat="1" ht="68.25" customHeight="1">
      <c r="A446" s="71">
        <v>4</v>
      </c>
      <c r="B446" s="71" t="s">
        <v>2330</v>
      </c>
      <c r="C446" s="71" t="s">
        <v>133</v>
      </c>
      <c r="D446" s="71" t="s">
        <v>2239</v>
      </c>
      <c r="E446" s="71" t="s">
        <v>4661</v>
      </c>
      <c r="F446" s="90" t="s">
        <v>2240</v>
      </c>
      <c r="G446" s="91" t="s">
        <v>2776</v>
      </c>
      <c r="H446" s="71" t="s">
        <v>136</v>
      </c>
      <c r="I446" s="71">
        <v>628853</v>
      </c>
      <c r="J446" s="72" t="s">
        <v>2331</v>
      </c>
      <c r="K446" s="71" t="s">
        <v>1370</v>
      </c>
      <c r="L446" s="71" t="s">
        <v>1370</v>
      </c>
      <c r="M446" s="73" t="s">
        <v>595</v>
      </c>
      <c r="N446" s="73">
        <v>201050602</v>
      </c>
      <c r="O446" s="73" t="s">
        <v>92</v>
      </c>
      <c r="P446" s="71" t="s">
        <v>447</v>
      </c>
      <c r="Q446" s="74">
        <v>50000</v>
      </c>
      <c r="R446" s="74">
        <f>Q446*1.18</f>
        <v>59000</v>
      </c>
      <c r="S446" s="74">
        <v>0</v>
      </c>
      <c r="T446" s="75">
        <v>0.18</v>
      </c>
      <c r="U446" s="74">
        <v>50000</v>
      </c>
      <c r="V446" s="74">
        <f>U446*1.18</f>
        <v>59000</v>
      </c>
      <c r="W446" s="73" t="s">
        <v>143</v>
      </c>
      <c r="X446" s="73" t="s">
        <v>133</v>
      </c>
      <c r="Y446" s="73" t="s">
        <v>133</v>
      </c>
      <c r="Z446" s="73" t="s">
        <v>290</v>
      </c>
      <c r="AA446" s="76">
        <v>42415</v>
      </c>
      <c r="AB446" s="76">
        <v>42475</v>
      </c>
      <c r="AC446" s="77"/>
      <c r="AD446" s="77"/>
      <c r="AE446" s="72" t="s">
        <v>2331</v>
      </c>
      <c r="AF446" s="73" t="s">
        <v>965</v>
      </c>
      <c r="AG446" s="71">
        <v>796</v>
      </c>
      <c r="AH446" s="71" t="s">
        <v>231</v>
      </c>
      <c r="AI446" s="77">
        <v>1</v>
      </c>
      <c r="AJ446" s="77">
        <v>45914000</v>
      </c>
      <c r="AK446" s="71" t="s">
        <v>148</v>
      </c>
      <c r="AL446" s="76">
        <f t="shared" si="32"/>
        <v>42475</v>
      </c>
      <c r="AM446" s="76">
        <v>42505</v>
      </c>
      <c r="AN446" s="76">
        <v>42870</v>
      </c>
      <c r="AO446" s="77" t="s">
        <v>292</v>
      </c>
      <c r="AP446" s="71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4"/>
      <c r="BB446" s="77"/>
      <c r="BC446" s="71" t="s">
        <v>4661</v>
      </c>
      <c r="BD446" s="71" t="s">
        <v>2242</v>
      </c>
      <c r="BE446" s="71" t="s">
        <v>2240</v>
      </c>
      <c r="BF446" s="71">
        <v>7240000</v>
      </c>
    </row>
    <row r="447" spans="1:58" s="78" customFormat="1" ht="68.25" customHeight="1">
      <c r="A447" s="71">
        <v>4</v>
      </c>
      <c r="B447" s="71" t="s">
        <v>2332</v>
      </c>
      <c r="C447" s="71" t="s">
        <v>133</v>
      </c>
      <c r="D447" s="71" t="s">
        <v>2239</v>
      </c>
      <c r="E447" s="71" t="s">
        <v>4661</v>
      </c>
      <c r="F447" s="90" t="s">
        <v>2240</v>
      </c>
      <c r="G447" s="91" t="s">
        <v>2776</v>
      </c>
      <c r="H447" s="71" t="s">
        <v>136</v>
      </c>
      <c r="I447" s="71">
        <v>628852</v>
      </c>
      <c r="J447" s="72" t="s">
        <v>2333</v>
      </c>
      <c r="K447" s="71" t="s">
        <v>2272</v>
      </c>
      <c r="L447" s="71" t="s">
        <v>2272</v>
      </c>
      <c r="M447" s="73" t="s">
        <v>595</v>
      </c>
      <c r="N447" s="73">
        <v>20105030102</v>
      </c>
      <c r="O447" s="73" t="s">
        <v>76</v>
      </c>
      <c r="P447" s="71" t="s">
        <v>447</v>
      </c>
      <c r="Q447" s="74">
        <v>8000</v>
      </c>
      <c r="R447" s="74">
        <v>8000</v>
      </c>
      <c r="S447" s="74">
        <v>0</v>
      </c>
      <c r="T447" s="75">
        <v>0</v>
      </c>
      <c r="U447" s="74">
        <v>8000</v>
      </c>
      <c r="V447" s="74">
        <v>8000</v>
      </c>
      <c r="W447" s="73" t="s">
        <v>289</v>
      </c>
      <c r="X447" s="73" t="s">
        <v>133</v>
      </c>
      <c r="Y447" s="73" t="s">
        <v>133</v>
      </c>
      <c r="Z447" s="73" t="s">
        <v>290</v>
      </c>
      <c r="AA447" s="76">
        <v>42629</v>
      </c>
      <c r="AB447" s="76">
        <v>42674</v>
      </c>
      <c r="AC447" s="77"/>
      <c r="AD447" s="77"/>
      <c r="AE447" s="72" t="s">
        <v>2333</v>
      </c>
      <c r="AF447" s="73" t="s">
        <v>965</v>
      </c>
      <c r="AG447" s="71">
        <v>796</v>
      </c>
      <c r="AH447" s="71" t="s">
        <v>231</v>
      </c>
      <c r="AI447" s="77">
        <v>1</v>
      </c>
      <c r="AJ447" s="77">
        <v>45914000</v>
      </c>
      <c r="AK447" s="71" t="s">
        <v>148</v>
      </c>
      <c r="AL447" s="76">
        <f t="shared" si="32"/>
        <v>42674</v>
      </c>
      <c r="AM447" s="76">
        <v>42704</v>
      </c>
      <c r="AN447" s="76">
        <v>43069</v>
      </c>
      <c r="AO447" s="77" t="s">
        <v>292</v>
      </c>
      <c r="AP447" s="71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4"/>
      <c r="BB447" s="77"/>
      <c r="BC447" s="71" t="s">
        <v>4661</v>
      </c>
      <c r="BD447" s="71" t="s">
        <v>2242</v>
      </c>
      <c r="BE447" s="71" t="s">
        <v>2240</v>
      </c>
      <c r="BF447" s="71">
        <v>7240000</v>
      </c>
    </row>
    <row r="448" spans="1:58" s="78" customFormat="1" ht="68.25" customHeight="1">
      <c r="A448" s="71">
        <v>4</v>
      </c>
      <c r="B448" s="71" t="s">
        <v>2334</v>
      </c>
      <c r="C448" s="71" t="s">
        <v>133</v>
      </c>
      <c r="D448" s="71" t="s">
        <v>2239</v>
      </c>
      <c r="E448" s="71" t="s">
        <v>4661</v>
      </c>
      <c r="F448" s="90" t="s">
        <v>2240</v>
      </c>
      <c r="G448" s="91" t="s">
        <v>2776</v>
      </c>
      <c r="H448" s="71" t="s">
        <v>136</v>
      </c>
      <c r="I448" s="71">
        <v>628873</v>
      </c>
      <c r="J448" s="72" t="s">
        <v>2335</v>
      </c>
      <c r="K448" s="71" t="s">
        <v>1370</v>
      </c>
      <c r="L448" s="71" t="s">
        <v>1370</v>
      </c>
      <c r="M448" s="73" t="s">
        <v>595</v>
      </c>
      <c r="N448" s="73">
        <v>2021007</v>
      </c>
      <c r="O448" s="73" t="s">
        <v>91</v>
      </c>
      <c r="P448" s="71" t="s">
        <v>447</v>
      </c>
      <c r="Q448" s="74">
        <v>4696.6099999999997</v>
      </c>
      <c r="R448" s="74">
        <f>Q448*1.18</f>
        <v>5541.9997999999996</v>
      </c>
      <c r="S448" s="74">
        <v>847.5</v>
      </c>
      <c r="T448" s="75">
        <v>0.18</v>
      </c>
      <c r="U448" s="74">
        <v>4696.6099999999997</v>
      </c>
      <c r="V448" s="74">
        <f>U448*1.18</f>
        <v>5541.9997999999996</v>
      </c>
      <c r="W448" s="73" t="s">
        <v>289</v>
      </c>
      <c r="X448" s="73" t="s">
        <v>133</v>
      </c>
      <c r="Y448" s="73" t="s">
        <v>133</v>
      </c>
      <c r="Z448" s="73" t="s">
        <v>290</v>
      </c>
      <c r="AA448" s="76">
        <v>42629</v>
      </c>
      <c r="AB448" s="76">
        <v>42674</v>
      </c>
      <c r="AC448" s="77"/>
      <c r="AD448" s="77"/>
      <c r="AE448" s="72" t="s">
        <v>2335</v>
      </c>
      <c r="AF448" s="73" t="s">
        <v>965</v>
      </c>
      <c r="AG448" s="71">
        <v>796</v>
      </c>
      <c r="AH448" s="71" t="s">
        <v>231</v>
      </c>
      <c r="AI448" s="77">
        <v>1</v>
      </c>
      <c r="AJ448" s="77">
        <v>45914000</v>
      </c>
      <c r="AK448" s="71" t="s">
        <v>148</v>
      </c>
      <c r="AL448" s="76">
        <f t="shared" si="32"/>
        <v>42674</v>
      </c>
      <c r="AM448" s="76">
        <v>42704</v>
      </c>
      <c r="AN448" s="76">
        <v>43069</v>
      </c>
      <c r="AO448" s="77" t="s">
        <v>292</v>
      </c>
      <c r="AP448" s="71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4"/>
      <c r="BB448" s="77"/>
      <c r="BC448" s="71" t="s">
        <v>4661</v>
      </c>
      <c r="BD448" s="71" t="s">
        <v>2242</v>
      </c>
      <c r="BE448" s="71" t="s">
        <v>2240</v>
      </c>
      <c r="BF448" s="71">
        <v>7240000</v>
      </c>
    </row>
    <row r="449" spans="1:58" s="78" customFormat="1" ht="68.25" customHeight="1">
      <c r="A449" s="71">
        <v>4</v>
      </c>
      <c r="B449" s="71" t="s">
        <v>2336</v>
      </c>
      <c r="C449" s="71" t="s">
        <v>133</v>
      </c>
      <c r="D449" s="71" t="s">
        <v>2239</v>
      </c>
      <c r="E449" s="71" t="s">
        <v>4661</v>
      </c>
      <c r="F449" s="90" t="s">
        <v>2240</v>
      </c>
      <c r="G449" s="91" t="s">
        <v>2776</v>
      </c>
      <c r="H449" s="71" t="s">
        <v>136</v>
      </c>
      <c r="I449" s="71">
        <v>628890</v>
      </c>
      <c r="J449" s="72" t="s">
        <v>2337</v>
      </c>
      <c r="K449" s="71" t="s">
        <v>1910</v>
      </c>
      <c r="L449" s="71" t="s">
        <v>1910</v>
      </c>
      <c r="M449" s="73" t="s">
        <v>595</v>
      </c>
      <c r="N449" s="73">
        <v>2021007</v>
      </c>
      <c r="O449" s="73" t="s">
        <v>91</v>
      </c>
      <c r="P449" s="71" t="s">
        <v>447</v>
      </c>
      <c r="Q449" s="74">
        <v>11864.41</v>
      </c>
      <c r="R449" s="74">
        <f>Q449*1.18</f>
        <v>14000.003799999999</v>
      </c>
      <c r="S449" s="74">
        <v>0</v>
      </c>
      <c r="T449" s="75">
        <v>0.18</v>
      </c>
      <c r="U449" s="74">
        <v>11864.41</v>
      </c>
      <c r="V449" s="74">
        <f>U449*1.18</f>
        <v>14000.003799999999</v>
      </c>
      <c r="W449" s="73" t="s">
        <v>143</v>
      </c>
      <c r="X449" s="73" t="s">
        <v>133</v>
      </c>
      <c r="Y449" s="73" t="s">
        <v>133</v>
      </c>
      <c r="Z449" s="73" t="s">
        <v>290</v>
      </c>
      <c r="AA449" s="76">
        <v>42562</v>
      </c>
      <c r="AB449" s="76">
        <v>42624</v>
      </c>
      <c r="AC449" s="77"/>
      <c r="AD449" s="77"/>
      <c r="AE449" s="72" t="s">
        <v>2337</v>
      </c>
      <c r="AF449" s="73" t="s">
        <v>965</v>
      </c>
      <c r="AG449" s="71">
        <v>796</v>
      </c>
      <c r="AH449" s="71" t="s">
        <v>231</v>
      </c>
      <c r="AI449" s="77">
        <v>1</v>
      </c>
      <c r="AJ449" s="77">
        <v>45914000</v>
      </c>
      <c r="AK449" s="71" t="s">
        <v>148</v>
      </c>
      <c r="AL449" s="76">
        <f t="shared" si="32"/>
        <v>42624</v>
      </c>
      <c r="AM449" s="76">
        <v>42654</v>
      </c>
      <c r="AN449" s="76">
        <v>43019</v>
      </c>
      <c r="AO449" s="77" t="s">
        <v>292</v>
      </c>
      <c r="AP449" s="71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4"/>
      <c r="BB449" s="77"/>
      <c r="BC449" s="71" t="s">
        <v>4661</v>
      </c>
      <c r="BD449" s="71" t="s">
        <v>2242</v>
      </c>
      <c r="BE449" s="71" t="s">
        <v>2240</v>
      </c>
      <c r="BF449" s="71">
        <v>7240000</v>
      </c>
    </row>
    <row r="450" spans="1:58" s="78" customFormat="1" ht="68.25" customHeight="1">
      <c r="A450" s="71">
        <v>4</v>
      </c>
      <c r="B450" s="71" t="s">
        <v>2338</v>
      </c>
      <c r="C450" s="71" t="s">
        <v>133</v>
      </c>
      <c r="D450" s="71" t="s">
        <v>2260</v>
      </c>
      <c r="E450" s="71" t="s">
        <v>4661</v>
      </c>
      <c r="F450" s="90" t="s">
        <v>2240</v>
      </c>
      <c r="G450" s="91" t="s">
        <v>2776</v>
      </c>
      <c r="H450" s="71" t="s">
        <v>136</v>
      </c>
      <c r="I450" s="71">
        <v>628893</v>
      </c>
      <c r="J450" s="72" t="s">
        <v>2339</v>
      </c>
      <c r="K450" s="71" t="s">
        <v>1370</v>
      </c>
      <c r="L450" s="71" t="s">
        <v>1370</v>
      </c>
      <c r="M450" s="73" t="s">
        <v>595</v>
      </c>
      <c r="N450" s="73">
        <v>201050602</v>
      </c>
      <c r="O450" s="73" t="s">
        <v>92</v>
      </c>
      <c r="P450" s="71" t="s">
        <v>447</v>
      </c>
      <c r="Q450" s="74">
        <v>3050.85</v>
      </c>
      <c r="R450" s="74">
        <f>Q450*1.18</f>
        <v>3600.0029999999997</v>
      </c>
      <c r="S450" s="74">
        <v>762.7</v>
      </c>
      <c r="T450" s="75">
        <v>0.18</v>
      </c>
      <c r="U450" s="74">
        <v>3050.85</v>
      </c>
      <c r="V450" s="74">
        <f>U450*1.18</f>
        <v>3600.0029999999997</v>
      </c>
      <c r="W450" s="73" t="s">
        <v>289</v>
      </c>
      <c r="X450" s="73" t="s">
        <v>133</v>
      </c>
      <c r="Y450" s="73" t="s">
        <v>133</v>
      </c>
      <c r="Z450" s="73" t="s">
        <v>290</v>
      </c>
      <c r="AA450" s="76">
        <v>42325</v>
      </c>
      <c r="AB450" s="76">
        <v>42370</v>
      </c>
      <c r="AC450" s="77"/>
      <c r="AD450" s="77"/>
      <c r="AE450" s="72" t="s">
        <v>2339</v>
      </c>
      <c r="AF450" s="73" t="s">
        <v>965</v>
      </c>
      <c r="AG450" s="71">
        <v>796</v>
      </c>
      <c r="AH450" s="71" t="s">
        <v>231</v>
      </c>
      <c r="AI450" s="77">
        <v>1</v>
      </c>
      <c r="AJ450" s="77">
        <v>45914000</v>
      </c>
      <c r="AK450" s="71" t="s">
        <v>148</v>
      </c>
      <c r="AL450" s="76">
        <f t="shared" si="32"/>
        <v>42370</v>
      </c>
      <c r="AM450" s="76">
        <v>42400</v>
      </c>
      <c r="AN450" s="76">
        <v>42766</v>
      </c>
      <c r="AO450" s="77" t="s">
        <v>292</v>
      </c>
      <c r="AP450" s="71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4"/>
      <c r="BB450" s="77"/>
      <c r="BC450" s="71" t="s">
        <v>4662</v>
      </c>
      <c r="BD450" s="71" t="s">
        <v>2242</v>
      </c>
      <c r="BE450" s="71" t="s">
        <v>2240</v>
      </c>
      <c r="BF450" s="71">
        <v>7240000</v>
      </c>
    </row>
    <row r="451" spans="1:58" s="78" customFormat="1" ht="68.25" customHeight="1">
      <c r="A451" s="71">
        <v>4</v>
      </c>
      <c r="B451" s="71" t="s">
        <v>2340</v>
      </c>
      <c r="C451" s="71" t="s">
        <v>133</v>
      </c>
      <c r="D451" s="71" t="s">
        <v>2260</v>
      </c>
      <c r="E451" s="71" t="s">
        <v>4661</v>
      </c>
      <c r="F451" s="90" t="s">
        <v>2240</v>
      </c>
      <c r="G451" s="91" t="s">
        <v>2776</v>
      </c>
      <c r="H451" s="71" t="s">
        <v>136</v>
      </c>
      <c r="I451" s="71">
        <v>628913</v>
      </c>
      <c r="J451" s="72" t="s">
        <v>2341</v>
      </c>
      <c r="K451" s="71" t="s">
        <v>2272</v>
      </c>
      <c r="L451" s="71" t="s">
        <v>2272</v>
      </c>
      <c r="M451" s="73" t="s">
        <v>595</v>
      </c>
      <c r="N451" s="73">
        <v>20105030102</v>
      </c>
      <c r="O451" s="73" t="s">
        <v>76</v>
      </c>
      <c r="P451" s="71" t="s">
        <v>447</v>
      </c>
      <c r="Q451" s="74">
        <v>3960</v>
      </c>
      <c r="R451" s="74">
        <v>3960</v>
      </c>
      <c r="S451" s="74">
        <v>0</v>
      </c>
      <c r="T451" s="75">
        <v>0</v>
      </c>
      <c r="U451" s="74">
        <v>3960</v>
      </c>
      <c r="V451" s="74">
        <v>3960</v>
      </c>
      <c r="W451" s="73" t="s">
        <v>289</v>
      </c>
      <c r="X451" s="73" t="s">
        <v>133</v>
      </c>
      <c r="Y451" s="73" t="s">
        <v>133</v>
      </c>
      <c r="Z451" s="73" t="s">
        <v>290</v>
      </c>
      <c r="AA451" s="76">
        <v>42323</v>
      </c>
      <c r="AB451" s="76">
        <v>42368</v>
      </c>
      <c r="AC451" s="77"/>
      <c r="AD451" s="77"/>
      <c r="AE451" s="72" t="s">
        <v>2341</v>
      </c>
      <c r="AF451" s="73" t="s">
        <v>965</v>
      </c>
      <c r="AG451" s="71">
        <v>796</v>
      </c>
      <c r="AH451" s="71" t="s">
        <v>231</v>
      </c>
      <c r="AI451" s="77">
        <v>1</v>
      </c>
      <c r="AJ451" s="77">
        <v>45914000</v>
      </c>
      <c r="AK451" s="71" t="s">
        <v>148</v>
      </c>
      <c r="AL451" s="76">
        <v>42370</v>
      </c>
      <c r="AM451" s="76">
        <v>42398</v>
      </c>
      <c r="AN451" s="76">
        <v>44225</v>
      </c>
      <c r="AO451" s="77" t="s">
        <v>967</v>
      </c>
      <c r="AP451" s="71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4"/>
      <c r="BB451" s="77"/>
      <c r="BC451" s="71" t="s">
        <v>4662</v>
      </c>
      <c r="BD451" s="71" t="s">
        <v>2242</v>
      </c>
      <c r="BE451" s="71" t="s">
        <v>2240</v>
      </c>
      <c r="BF451" s="71">
        <v>7240000</v>
      </c>
    </row>
    <row r="452" spans="1:58" s="78" customFormat="1" ht="68.25" customHeight="1">
      <c r="A452" s="71">
        <v>4</v>
      </c>
      <c r="B452" s="71" t="s">
        <v>2342</v>
      </c>
      <c r="C452" s="71" t="s">
        <v>133</v>
      </c>
      <c r="D452" s="71" t="s">
        <v>2239</v>
      </c>
      <c r="E452" s="71" t="s">
        <v>4661</v>
      </c>
      <c r="F452" s="90" t="s">
        <v>2240</v>
      </c>
      <c r="G452" s="91" t="s">
        <v>2776</v>
      </c>
      <c r="H452" s="71" t="s">
        <v>136</v>
      </c>
      <c r="I452" s="71">
        <v>628914</v>
      </c>
      <c r="J452" s="72" t="s">
        <v>2343</v>
      </c>
      <c r="K452" s="71" t="s">
        <v>1370</v>
      </c>
      <c r="L452" s="71" t="s">
        <v>1370</v>
      </c>
      <c r="M452" s="73" t="s">
        <v>595</v>
      </c>
      <c r="N452" s="73">
        <v>201050602</v>
      </c>
      <c r="O452" s="73" t="s">
        <v>92</v>
      </c>
      <c r="P452" s="71" t="s">
        <v>447</v>
      </c>
      <c r="Q452" s="74">
        <v>9701.17</v>
      </c>
      <c r="R452" s="74">
        <f>Q452*1.18</f>
        <v>11447.380599999999</v>
      </c>
      <c r="S452" s="74">
        <v>0</v>
      </c>
      <c r="T452" s="75">
        <v>0.18</v>
      </c>
      <c r="U452" s="74">
        <v>9701.17</v>
      </c>
      <c r="V452" s="74">
        <f>U452*1.18</f>
        <v>11447.380599999999</v>
      </c>
      <c r="W452" s="73" t="s">
        <v>143</v>
      </c>
      <c r="X452" s="73" t="s">
        <v>133</v>
      </c>
      <c r="Y452" s="73" t="s">
        <v>133</v>
      </c>
      <c r="Z452" s="73" t="s">
        <v>290</v>
      </c>
      <c r="AA452" s="76">
        <v>42339</v>
      </c>
      <c r="AB452" s="76">
        <v>42399</v>
      </c>
      <c r="AC452" s="77"/>
      <c r="AD452" s="77"/>
      <c r="AE452" s="72" t="s">
        <v>2343</v>
      </c>
      <c r="AF452" s="73" t="s">
        <v>965</v>
      </c>
      <c r="AG452" s="71">
        <v>796</v>
      </c>
      <c r="AH452" s="71" t="s">
        <v>231</v>
      </c>
      <c r="AI452" s="77">
        <v>1</v>
      </c>
      <c r="AJ452" s="77">
        <v>45914000</v>
      </c>
      <c r="AK452" s="71" t="s">
        <v>148</v>
      </c>
      <c r="AL452" s="76">
        <f t="shared" ref="AL452:AL459" si="39">AB452+$AL$1</f>
        <v>42399</v>
      </c>
      <c r="AM452" s="76">
        <v>42429</v>
      </c>
      <c r="AN452" s="76">
        <v>42780</v>
      </c>
      <c r="AO452" s="77" t="s">
        <v>292</v>
      </c>
      <c r="AP452" s="71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4"/>
      <c r="BB452" s="77"/>
      <c r="BC452" s="71" t="s">
        <v>4661</v>
      </c>
      <c r="BD452" s="71" t="s">
        <v>2242</v>
      </c>
      <c r="BE452" s="71" t="s">
        <v>2240</v>
      </c>
      <c r="BF452" s="71">
        <v>7240000</v>
      </c>
    </row>
    <row r="453" spans="1:58" s="78" customFormat="1" ht="68.25" customHeight="1">
      <c r="A453" s="71">
        <v>4</v>
      </c>
      <c r="B453" s="71" t="s">
        <v>2344</v>
      </c>
      <c r="C453" s="71" t="s">
        <v>133</v>
      </c>
      <c r="D453" s="71" t="s">
        <v>2239</v>
      </c>
      <c r="E453" s="71" t="s">
        <v>4661</v>
      </c>
      <c r="F453" s="90" t="s">
        <v>2240</v>
      </c>
      <c r="G453" s="91" t="s">
        <v>2776</v>
      </c>
      <c r="H453" s="71" t="s">
        <v>136</v>
      </c>
      <c r="I453" s="71">
        <v>628847</v>
      </c>
      <c r="J453" s="72" t="s">
        <v>2345</v>
      </c>
      <c r="K453" s="71" t="s">
        <v>1370</v>
      </c>
      <c r="L453" s="71" t="s">
        <v>1370</v>
      </c>
      <c r="M453" s="73" t="s">
        <v>595</v>
      </c>
      <c r="N453" s="73">
        <v>201050602</v>
      </c>
      <c r="O453" s="73" t="s">
        <v>92</v>
      </c>
      <c r="P453" s="71" t="s">
        <v>447</v>
      </c>
      <c r="Q453" s="74">
        <v>18644.067796610172</v>
      </c>
      <c r="R453" s="74">
        <f>Q453*1.18</f>
        <v>22000.000000000004</v>
      </c>
      <c r="S453" s="74">
        <v>0</v>
      </c>
      <c r="T453" s="75">
        <v>0.18</v>
      </c>
      <c r="U453" s="74">
        <v>18644.067796610201</v>
      </c>
      <c r="V453" s="74">
        <f>U453*1.18</f>
        <v>22000.000000000036</v>
      </c>
      <c r="W453" s="73" t="s">
        <v>143</v>
      </c>
      <c r="X453" s="73" t="s">
        <v>133</v>
      </c>
      <c r="Y453" s="73" t="s">
        <v>133</v>
      </c>
      <c r="Z453" s="73" t="s">
        <v>290</v>
      </c>
      <c r="AA453" s="76">
        <v>42493</v>
      </c>
      <c r="AB453" s="76">
        <v>42553</v>
      </c>
      <c r="AC453" s="77"/>
      <c r="AD453" s="77"/>
      <c r="AE453" s="72" t="s">
        <v>2345</v>
      </c>
      <c r="AF453" s="73" t="s">
        <v>965</v>
      </c>
      <c r="AG453" s="71">
        <v>796</v>
      </c>
      <c r="AH453" s="71" t="s">
        <v>231</v>
      </c>
      <c r="AI453" s="77">
        <v>1</v>
      </c>
      <c r="AJ453" s="77">
        <v>45914000</v>
      </c>
      <c r="AK453" s="71" t="s">
        <v>148</v>
      </c>
      <c r="AL453" s="76">
        <f t="shared" si="39"/>
        <v>42553</v>
      </c>
      <c r="AM453" s="76">
        <v>42583</v>
      </c>
      <c r="AN453" s="76">
        <v>42932</v>
      </c>
      <c r="AO453" s="77" t="s">
        <v>292</v>
      </c>
      <c r="AP453" s="71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4"/>
      <c r="BB453" s="77"/>
      <c r="BC453" s="71" t="s">
        <v>4661</v>
      </c>
      <c r="BD453" s="71" t="s">
        <v>2242</v>
      </c>
      <c r="BE453" s="71" t="s">
        <v>2240</v>
      </c>
      <c r="BF453" s="71">
        <v>7240000</v>
      </c>
    </row>
    <row r="454" spans="1:58" s="78" customFormat="1" ht="68.25" customHeight="1">
      <c r="A454" s="71">
        <v>4</v>
      </c>
      <c r="B454" s="71" t="s">
        <v>2346</v>
      </c>
      <c r="C454" s="71" t="s">
        <v>133</v>
      </c>
      <c r="D454" s="71" t="s">
        <v>2239</v>
      </c>
      <c r="E454" s="71" t="s">
        <v>4661</v>
      </c>
      <c r="F454" s="90" t="s">
        <v>2240</v>
      </c>
      <c r="G454" s="91" t="s">
        <v>2776</v>
      </c>
      <c r="H454" s="71" t="s">
        <v>136</v>
      </c>
      <c r="I454" s="71">
        <v>628872</v>
      </c>
      <c r="J454" s="72" t="s">
        <v>2347</v>
      </c>
      <c r="K454" s="71" t="s">
        <v>1370</v>
      </c>
      <c r="L454" s="71" t="s">
        <v>1370</v>
      </c>
      <c r="M454" s="73" t="s">
        <v>595</v>
      </c>
      <c r="N454" s="73">
        <v>201050602</v>
      </c>
      <c r="O454" s="73" t="s">
        <v>92</v>
      </c>
      <c r="P454" s="71" t="s">
        <v>447</v>
      </c>
      <c r="Q454" s="74">
        <v>11416.101694915254</v>
      </c>
      <c r="R454" s="74">
        <f>Q454*1.18</f>
        <v>13471</v>
      </c>
      <c r="S454" s="74">
        <v>3981.101694915254</v>
      </c>
      <c r="T454" s="75">
        <v>0.18</v>
      </c>
      <c r="U454" s="74">
        <v>11416.101694915254</v>
      </c>
      <c r="V454" s="74">
        <f>U454*1.18</f>
        <v>13471</v>
      </c>
      <c r="W454" s="73" t="s">
        <v>143</v>
      </c>
      <c r="X454" s="73" t="s">
        <v>133</v>
      </c>
      <c r="Y454" s="73" t="s">
        <v>133</v>
      </c>
      <c r="Z454" s="73" t="s">
        <v>290</v>
      </c>
      <c r="AA454" s="76">
        <v>42401</v>
      </c>
      <c r="AB454" s="76">
        <v>42461</v>
      </c>
      <c r="AC454" s="77"/>
      <c r="AD454" s="77"/>
      <c r="AE454" s="72" t="s">
        <v>2347</v>
      </c>
      <c r="AF454" s="73" t="s">
        <v>965</v>
      </c>
      <c r="AG454" s="71">
        <v>796</v>
      </c>
      <c r="AH454" s="71" t="s">
        <v>231</v>
      </c>
      <c r="AI454" s="77">
        <v>1</v>
      </c>
      <c r="AJ454" s="77">
        <v>45914000</v>
      </c>
      <c r="AK454" s="71" t="s">
        <v>148</v>
      </c>
      <c r="AL454" s="76">
        <f t="shared" si="39"/>
        <v>42461</v>
      </c>
      <c r="AM454" s="76">
        <v>42491</v>
      </c>
      <c r="AN454" s="76">
        <v>42856</v>
      </c>
      <c r="AO454" s="77" t="s">
        <v>292</v>
      </c>
      <c r="AP454" s="71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4"/>
      <c r="BB454" s="77"/>
      <c r="BC454" s="71" t="s">
        <v>4661</v>
      </c>
      <c r="BD454" s="71" t="s">
        <v>2242</v>
      </c>
      <c r="BE454" s="71" t="s">
        <v>2240</v>
      </c>
      <c r="BF454" s="71">
        <v>7240000</v>
      </c>
    </row>
    <row r="455" spans="1:58" s="78" customFormat="1" ht="68.25" customHeight="1">
      <c r="A455" s="71">
        <v>4</v>
      </c>
      <c r="B455" s="71" t="s">
        <v>2348</v>
      </c>
      <c r="C455" s="71" t="s">
        <v>133</v>
      </c>
      <c r="D455" s="71" t="s">
        <v>2239</v>
      </c>
      <c r="E455" s="71" t="s">
        <v>4661</v>
      </c>
      <c r="F455" s="90" t="s">
        <v>2240</v>
      </c>
      <c r="G455" s="91" t="s">
        <v>2776</v>
      </c>
      <c r="H455" s="71" t="s">
        <v>136</v>
      </c>
      <c r="I455" s="71">
        <v>628867</v>
      </c>
      <c r="J455" s="72" t="s">
        <v>2349</v>
      </c>
      <c r="K455" s="71" t="s">
        <v>1367</v>
      </c>
      <c r="L455" s="71" t="s">
        <v>1367</v>
      </c>
      <c r="M455" s="73" t="s">
        <v>595</v>
      </c>
      <c r="N455" s="73">
        <v>20105030102</v>
      </c>
      <c r="O455" s="73" t="s">
        <v>76</v>
      </c>
      <c r="P455" s="71" t="s">
        <v>447</v>
      </c>
      <c r="Q455" s="74">
        <v>165501.69491525422</v>
      </c>
      <c r="R455" s="74">
        <f>Q455*1.18</f>
        <v>195291.99999999997</v>
      </c>
      <c r="S455" s="74">
        <v>0</v>
      </c>
      <c r="T455" s="75">
        <v>0.18</v>
      </c>
      <c r="U455" s="74">
        <v>165501.69491525422</v>
      </c>
      <c r="V455" s="74">
        <f>U455*1.18</f>
        <v>195291.99999999997</v>
      </c>
      <c r="W455" s="73" t="s">
        <v>143</v>
      </c>
      <c r="X455" s="263" t="s">
        <v>949</v>
      </c>
      <c r="Y455" s="263" t="s">
        <v>949</v>
      </c>
      <c r="Z455" s="73" t="s">
        <v>290</v>
      </c>
      <c r="AA455" s="76">
        <v>42551</v>
      </c>
      <c r="AB455" s="76">
        <v>42611</v>
      </c>
      <c r="AC455" s="77"/>
      <c r="AD455" s="77"/>
      <c r="AE455" s="72" t="s">
        <v>2349</v>
      </c>
      <c r="AF455" s="73" t="s">
        <v>965</v>
      </c>
      <c r="AG455" s="71">
        <v>796</v>
      </c>
      <c r="AH455" s="71" t="s">
        <v>231</v>
      </c>
      <c r="AI455" s="77">
        <v>1</v>
      </c>
      <c r="AJ455" s="77">
        <v>45914000</v>
      </c>
      <c r="AK455" s="71" t="s">
        <v>148</v>
      </c>
      <c r="AL455" s="76">
        <f t="shared" si="39"/>
        <v>42611</v>
      </c>
      <c r="AM455" s="76">
        <v>42641</v>
      </c>
      <c r="AN455" s="76">
        <v>43006</v>
      </c>
      <c r="AO455" s="77" t="s">
        <v>292</v>
      </c>
      <c r="AP455" s="71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4"/>
      <c r="BB455" s="77"/>
      <c r="BC455" s="71" t="s">
        <v>4661</v>
      </c>
      <c r="BD455" s="71" t="s">
        <v>2242</v>
      </c>
      <c r="BE455" s="71" t="s">
        <v>2240</v>
      </c>
      <c r="BF455" s="71">
        <v>7240000</v>
      </c>
    </row>
    <row r="456" spans="1:58" s="78" customFormat="1" ht="68.25" customHeight="1">
      <c r="A456" s="71">
        <v>4</v>
      </c>
      <c r="B456" s="71" t="s">
        <v>2350</v>
      </c>
      <c r="C456" s="71" t="s">
        <v>133</v>
      </c>
      <c r="D456" s="71" t="s">
        <v>2239</v>
      </c>
      <c r="E456" s="71" t="s">
        <v>4661</v>
      </c>
      <c r="F456" s="90" t="s">
        <v>2240</v>
      </c>
      <c r="G456" s="91" t="s">
        <v>2776</v>
      </c>
      <c r="H456" s="71" t="s">
        <v>136</v>
      </c>
      <c r="I456" s="71">
        <v>628891</v>
      </c>
      <c r="J456" s="72" t="s">
        <v>2351</v>
      </c>
      <c r="K456" s="71" t="s">
        <v>1367</v>
      </c>
      <c r="L456" s="71" t="s">
        <v>1367</v>
      </c>
      <c r="M456" s="73" t="s">
        <v>595</v>
      </c>
      <c r="N456" s="73">
        <v>20105030102</v>
      </c>
      <c r="O456" s="73" t="s">
        <v>76</v>
      </c>
      <c r="P456" s="71" t="s">
        <v>447</v>
      </c>
      <c r="Q456" s="74">
        <v>5800</v>
      </c>
      <c r="R456" s="74">
        <v>5800</v>
      </c>
      <c r="S456" s="74">
        <v>0</v>
      </c>
      <c r="T456" s="75">
        <v>0</v>
      </c>
      <c r="U456" s="74">
        <v>5800</v>
      </c>
      <c r="V456" s="74">
        <v>5800</v>
      </c>
      <c r="W456" s="73" t="s">
        <v>289</v>
      </c>
      <c r="X456" s="73" t="s">
        <v>133</v>
      </c>
      <c r="Y456" s="73" t="s">
        <v>133</v>
      </c>
      <c r="Z456" s="73" t="s">
        <v>290</v>
      </c>
      <c r="AA456" s="76">
        <v>42397</v>
      </c>
      <c r="AB456" s="76">
        <v>42442</v>
      </c>
      <c r="AC456" s="77"/>
      <c r="AD456" s="77"/>
      <c r="AE456" s="72" t="s">
        <v>2351</v>
      </c>
      <c r="AF456" s="73" t="s">
        <v>965</v>
      </c>
      <c r="AG456" s="71">
        <v>796</v>
      </c>
      <c r="AH456" s="71" t="s">
        <v>231</v>
      </c>
      <c r="AI456" s="77">
        <v>1</v>
      </c>
      <c r="AJ456" s="77">
        <v>45914000</v>
      </c>
      <c r="AK456" s="71" t="s">
        <v>148</v>
      </c>
      <c r="AL456" s="76">
        <f t="shared" si="39"/>
        <v>42442</v>
      </c>
      <c r="AM456" s="76">
        <v>42472</v>
      </c>
      <c r="AN456" s="76">
        <v>42837</v>
      </c>
      <c r="AO456" s="77" t="s">
        <v>292</v>
      </c>
      <c r="AP456" s="71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4"/>
      <c r="BB456" s="77"/>
      <c r="BC456" s="71" t="s">
        <v>4661</v>
      </c>
      <c r="BD456" s="71" t="s">
        <v>2242</v>
      </c>
      <c r="BE456" s="71" t="s">
        <v>2240</v>
      </c>
      <c r="BF456" s="71">
        <v>7240000</v>
      </c>
    </row>
    <row r="457" spans="1:58" s="78" customFormat="1" ht="68.25" customHeight="1">
      <c r="A457" s="71">
        <v>4</v>
      </c>
      <c r="B457" s="71" t="s">
        <v>2352</v>
      </c>
      <c r="C457" s="71" t="s">
        <v>133</v>
      </c>
      <c r="D457" s="71" t="s">
        <v>2239</v>
      </c>
      <c r="E457" s="71" t="s">
        <v>4661</v>
      </c>
      <c r="F457" s="90" t="s">
        <v>2240</v>
      </c>
      <c r="G457" s="91" t="s">
        <v>2776</v>
      </c>
      <c r="H457" s="71" t="s">
        <v>136</v>
      </c>
      <c r="I457" s="71">
        <v>628895</v>
      </c>
      <c r="J457" s="72" t="s">
        <v>2353</v>
      </c>
      <c r="K457" s="71" t="s">
        <v>2272</v>
      </c>
      <c r="L457" s="71" t="s">
        <v>2272</v>
      </c>
      <c r="M457" s="73" t="s">
        <v>595</v>
      </c>
      <c r="N457" s="73">
        <v>20105030102</v>
      </c>
      <c r="O457" s="73" t="s">
        <v>76</v>
      </c>
      <c r="P457" s="71" t="s">
        <v>447</v>
      </c>
      <c r="Q457" s="74">
        <v>5000</v>
      </c>
      <c r="R457" s="74">
        <v>5000</v>
      </c>
      <c r="S457" s="74">
        <v>0</v>
      </c>
      <c r="T457" s="75">
        <v>0</v>
      </c>
      <c r="U457" s="74">
        <v>5000</v>
      </c>
      <c r="V457" s="74">
        <v>5000</v>
      </c>
      <c r="W457" s="73" t="s">
        <v>289</v>
      </c>
      <c r="X457" s="73" t="s">
        <v>133</v>
      </c>
      <c r="Y457" s="73" t="s">
        <v>133</v>
      </c>
      <c r="Z457" s="73" t="s">
        <v>290</v>
      </c>
      <c r="AA457" s="76">
        <v>42567</v>
      </c>
      <c r="AB457" s="76">
        <v>42612</v>
      </c>
      <c r="AC457" s="77"/>
      <c r="AD457" s="77"/>
      <c r="AE457" s="72" t="s">
        <v>2353</v>
      </c>
      <c r="AF457" s="73" t="s">
        <v>965</v>
      </c>
      <c r="AG457" s="71">
        <v>796</v>
      </c>
      <c r="AH457" s="71" t="s">
        <v>231</v>
      </c>
      <c r="AI457" s="77">
        <v>1</v>
      </c>
      <c r="AJ457" s="77">
        <v>45914000</v>
      </c>
      <c r="AK457" s="71" t="s">
        <v>148</v>
      </c>
      <c r="AL457" s="76">
        <f t="shared" si="39"/>
        <v>42612</v>
      </c>
      <c r="AM457" s="76">
        <v>42642</v>
      </c>
      <c r="AN457" s="76">
        <v>43007</v>
      </c>
      <c r="AO457" s="77" t="s">
        <v>292</v>
      </c>
      <c r="AP457" s="71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4"/>
      <c r="BB457" s="77"/>
      <c r="BC457" s="71" t="s">
        <v>4661</v>
      </c>
      <c r="BD457" s="71" t="s">
        <v>2242</v>
      </c>
      <c r="BE457" s="71" t="s">
        <v>2240</v>
      </c>
      <c r="BF457" s="71">
        <v>7240000</v>
      </c>
    </row>
    <row r="458" spans="1:58" s="78" customFormat="1" ht="68.25" customHeight="1">
      <c r="A458" s="71">
        <v>4</v>
      </c>
      <c r="B458" s="71" t="s">
        <v>2354</v>
      </c>
      <c r="C458" s="71" t="s">
        <v>133</v>
      </c>
      <c r="D458" s="71" t="s">
        <v>2239</v>
      </c>
      <c r="E458" s="71" t="s">
        <v>4661</v>
      </c>
      <c r="F458" s="90" t="s">
        <v>2240</v>
      </c>
      <c r="G458" s="91" t="s">
        <v>2776</v>
      </c>
      <c r="H458" s="71" t="s">
        <v>408</v>
      </c>
      <c r="I458" s="71">
        <v>628918</v>
      </c>
      <c r="J458" s="72" t="s">
        <v>2355</v>
      </c>
      <c r="K458" s="71" t="s">
        <v>1370</v>
      </c>
      <c r="L458" s="71" t="s">
        <v>1370</v>
      </c>
      <c r="M458" s="73" t="s">
        <v>595</v>
      </c>
      <c r="N458" s="73">
        <v>201050602</v>
      </c>
      <c r="O458" s="73" t="s">
        <v>92</v>
      </c>
      <c r="P458" s="71" t="s">
        <v>447</v>
      </c>
      <c r="Q458" s="74">
        <v>1874.58</v>
      </c>
      <c r="R458" s="74">
        <f>Q458*1.18</f>
        <v>2212.0043999999998</v>
      </c>
      <c r="S458" s="74">
        <v>75</v>
      </c>
      <c r="T458" s="75">
        <v>0.18</v>
      </c>
      <c r="U458" s="74">
        <v>1874.58</v>
      </c>
      <c r="V458" s="74">
        <f>U458*1.18</f>
        <v>2212.0043999999998</v>
      </c>
      <c r="W458" s="73" t="s">
        <v>289</v>
      </c>
      <c r="X458" s="73" t="s">
        <v>133</v>
      </c>
      <c r="Y458" s="73" t="s">
        <v>133</v>
      </c>
      <c r="Z458" s="73" t="s">
        <v>290</v>
      </c>
      <c r="AA458" s="76">
        <v>42445</v>
      </c>
      <c r="AB458" s="76">
        <v>42490</v>
      </c>
      <c r="AC458" s="77"/>
      <c r="AD458" s="77"/>
      <c r="AE458" s="72" t="s">
        <v>2355</v>
      </c>
      <c r="AF458" s="73" t="s">
        <v>965</v>
      </c>
      <c r="AG458" s="71">
        <v>796</v>
      </c>
      <c r="AH458" s="71" t="s">
        <v>231</v>
      </c>
      <c r="AI458" s="77">
        <v>1</v>
      </c>
      <c r="AJ458" s="77">
        <v>45914000</v>
      </c>
      <c r="AK458" s="71" t="s">
        <v>148</v>
      </c>
      <c r="AL458" s="76">
        <f t="shared" si="39"/>
        <v>42490</v>
      </c>
      <c r="AM458" s="76">
        <v>42520</v>
      </c>
      <c r="AN458" s="76">
        <v>42885</v>
      </c>
      <c r="AO458" s="77" t="s">
        <v>292</v>
      </c>
      <c r="AP458" s="71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4"/>
      <c r="BB458" s="77"/>
      <c r="BC458" s="71" t="s">
        <v>4661</v>
      </c>
      <c r="BD458" s="71" t="s">
        <v>2242</v>
      </c>
      <c r="BE458" s="71" t="s">
        <v>2240</v>
      </c>
      <c r="BF458" s="71">
        <v>7241000</v>
      </c>
    </row>
    <row r="459" spans="1:58" s="78" customFormat="1" ht="68.25" customHeight="1">
      <c r="A459" s="71">
        <v>4</v>
      </c>
      <c r="B459" s="71" t="s">
        <v>2356</v>
      </c>
      <c r="C459" s="71" t="s">
        <v>133</v>
      </c>
      <c r="D459" s="71" t="s">
        <v>2239</v>
      </c>
      <c r="E459" s="71" t="s">
        <v>4661</v>
      </c>
      <c r="F459" s="90" t="s">
        <v>2240</v>
      </c>
      <c r="G459" s="91" t="s">
        <v>2776</v>
      </c>
      <c r="H459" s="71" t="s">
        <v>136</v>
      </c>
      <c r="I459" s="71">
        <v>628919</v>
      </c>
      <c r="J459" s="72" t="s">
        <v>2357</v>
      </c>
      <c r="K459" s="71" t="s">
        <v>2272</v>
      </c>
      <c r="L459" s="71" t="s">
        <v>2272</v>
      </c>
      <c r="M459" s="73" t="s">
        <v>595</v>
      </c>
      <c r="N459" s="73">
        <v>20105030102</v>
      </c>
      <c r="O459" s="73" t="s">
        <v>76</v>
      </c>
      <c r="P459" s="71" t="s">
        <v>447</v>
      </c>
      <c r="Q459" s="74">
        <v>3499.998</v>
      </c>
      <c r="R459" s="74">
        <v>3499.998</v>
      </c>
      <c r="S459" s="74">
        <v>0</v>
      </c>
      <c r="T459" s="75">
        <v>0</v>
      </c>
      <c r="U459" s="74">
        <v>3499.998</v>
      </c>
      <c r="V459" s="74">
        <v>3499.998</v>
      </c>
      <c r="W459" s="73" t="s">
        <v>289</v>
      </c>
      <c r="X459" s="73" t="s">
        <v>133</v>
      </c>
      <c r="Y459" s="73" t="s">
        <v>133</v>
      </c>
      <c r="Z459" s="73" t="s">
        <v>290</v>
      </c>
      <c r="AA459" s="76">
        <v>42445</v>
      </c>
      <c r="AB459" s="76">
        <v>42490</v>
      </c>
      <c r="AC459" s="77"/>
      <c r="AD459" s="77"/>
      <c r="AE459" s="72" t="s">
        <v>2357</v>
      </c>
      <c r="AF459" s="73" t="s">
        <v>965</v>
      </c>
      <c r="AG459" s="71">
        <v>796</v>
      </c>
      <c r="AH459" s="71" t="s">
        <v>231</v>
      </c>
      <c r="AI459" s="77">
        <v>1</v>
      </c>
      <c r="AJ459" s="77">
        <v>45914000</v>
      </c>
      <c r="AK459" s="71" t="s">
        <v>148</v>
      </c>
      <c r="AL459" s="76">
        <f t="shared" si="39"/>
        <v>42490</v>
      </c>
      <c r="AM459" s="76">
        <v>42520</v>
      </c>
      <c r="AN459" s="76">
        <v>42885</v>
      </c>
      <c r="AO459" s="77" t="s">
        <v>292</v>
      </c>
      <c r="AP459" s="71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4"/>
      <c r="BB459" s="77"/>
      <c r="BC459" s="71" t="s">
        <v>4661</v>
      </c>
      <c r="BD459" s="71" t="s">
        <v>2242</v>
      </c>
      <c r="BE459" s="71" t="s">
        <v>2240</v>
      </c>
      <c r="BF459" s="71">
        <v>7240000</v>
      </c>
    </row>
    <row r="460" spans="1:58" s="78" customFormat="1" ht="68.25" customHeight="1">
      <c r="A460" s="71">
        <v>4</v>
      </c>
      <c r="B460" s="71" t="s">
        <v>2358</v>
      </c>
      <c r="C460" s="71" t="s">
        <v>133</v>
      </c>
      <c r="D460" s="71" t="s">
        <v>2239</v>
      </c>
      <c r="E460" s="71" t="s">
        <v>4661</v>
      </c>
      <c r="F460" s="90" t="s">
        <v>2240</v>
      </c>
      <c r="G460" s="91" t="s">
        <v>2776</v>
      </c>
      <c r="H460" s="71" t="s">
        <v>136</v>
      </c>
      <c r="I460" s="71">
        <v>628920</v>
      </c>
      <c r="J460" s="72" t="s">
        <v>2359</v>
      </c>
      <c r="K460" s="71" t="s">
        <v>1370</v>
      </c>
      <c r="L460" s="71" t="s">
        <v>1370</v>
      </c>
      <c r="M460" s="73" t="s">
        <v>595</v>
      </c>
      <c r="N460" s="73">
        <v>201050602</v>
      </c>
      <c r="O460" s="73" t="s">
        <v>92</v>
      </c>
      <c r="P460" s="71" t="s">
        <v>447</v>
      </c>
      <c r="Q460" s="74">
        <v>2166.101694915254</v>
      </c>
      <c r="R460" s="74">
        <f>Q460*1.18</f>
        <v>2555.9999999999995</v>
      </c>
      <c r="S460" s="74">
        <v>541.52542372881362</v>
      </c>
      <c r="T460" s="75">
        <v>0.18</v>
      </c>
      <c r="U460" s="74">
        <v>2166.101694915254</v>
      </c>
      <c r="V460" s="74">
        <f>U460*1.18</f>
        <v>2555.9999999999995</v>
      </c>
      <c r="W460" s="73" t="s">
        <v>289</v>
      </c>
      <c r="X460" s="73" t="s">
        <v>133</v>
      </c>
      <c r="Y460" s="73" t="s">
        <v>133</v>
      </c>
      <c r="Z460" s="73" t="s">
        <v>290</v>
      </c>
      <c r="AA460" s="76">
        <v>42323</v>
      </c>
      <c r="AB460" s="76">
        <v>42353</v>
      </c>
      <c r="AC460" s="77"/>
      <c r="AD460" s="77"/>
      <c r="AE460" s="72" t="s">
        <v>2359</v>
      </c>
      <c r="AF460" s="73" t="s">
        <v>965</v>
      </c>
      <c r="AG460" s="71">
        <v>796</v>
      </c>
      <c r="AH460" s="71" t="s">
        <v>231</v>
      </c>
      <c r="AI460" s="77">
        <v>1</v>
      </c>
      <c r="AJ460" s="77">
        <v>45914000</v>
      </c>
      <c r="AK460" s="71" t="s">
        <v>148</v>
      </c>
      <c r="AL460" s="76">
        <v>42370</v>
      </c>
      <c r="AM460" s="76">
        <v>42382</v>
      </c>
      <c r="AN460" s="76">
        <v>43478</v>
      </c>
      <c r="AO460" s="77" t="s">
        <v>724</v>
      </c>
      <c r="AP460" s="71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4"/>
      <c r="BB460" s="77"/>
      <c r="BC460" s="71" t="s">
        <v>4661</v>
      </c>
      <c r="BD460" s="71" t="s">
        <v>2242</v>
      </c>
      <c r="BE460" s="71" t="s">
        <v>2240</v>
      </c>
      <c r="BF460" s="71">
        <v>7240000</v>
      </c>
    </row>
    <row r="461" spans="1:58" s="78" customFormat="1" ht="68.25" customHeight="1">
      <c r="A461" s="71">
        <v>4</v>
      </c>
      <c r="B461" s="71" t="s">
        <v>2360</v>
      </c>
      <c r="C461" s="71" t="s">
        <v>133</v>
      </c>
      <c r="D461" s="71" t="s">
        <v>2239</v>
      </c>
      <c r="E461" s="71" t="s">
        <v>4661</v>
      </c>
      <c r="F461" s="90" t="s">
        <v>2240</v>
      </c>
      <c r="G461" s="91" t="s">
        <v>2776</v>
      </c>
      <c r="H461" s="71" t="s">
        <v>408</v>
      </c>
      <c r="I461" s="71">
        <v>628884</v>
      </c>
      <c r="J461" s="72" t="s">
        <v>2361</v>
      </c>
      <c r="K461" s="71" t="s">
        <v>1095</v>
      </c>
      <c r="L461" s="71" t="s">
        <v>1095</v>
      </c>
      <c r="M461" s="73" t="s">
        <v>595</v>
      </c>
      <c r="N461" s="73">
        <v>2021007</v>
      </c>
      <c r="O461" s="73" t="s">
        <v>91</v>
      </c>
      <c r="P461" s="71" t="s">
        <v>447</v>
      </c>
      <c r="Q461" s="74">
        <v>5898.3050847457635</v>
      </c>
      <c r="R461" s="74">
        <f>Q461*1.18</f>
        <v>6960.0000000000009</v>
      </c>
      <c r="S461" s="74">
        <v>4423.7</v>
      </c>
      <c r="T461" s="75">
        <v>0.18</v>
      </c>
      <c r="U461" s="74">
        <v>5898.3050847457635</v>
      </c>
      <c r="V461" s="74">
        <f>U461*1.18</f>
        <v>6960.0000000000009</v>
      </c>
      <c r="W461" s="73" t="s">
        <v>289</v>
      </c>
      <c r="X461" s="73" t="s">
        <v>133</v>
      </c>
      <c r="Y461" s="73" t="s">
        <v>133</v>
      </c>
      <c r="Z461" s="73" t="s">
        <v>290</v>
      </c>
      <c r="AA461" s="76">
        <v>42397</v>
      </c>
      <c r="AB461" s="76">
        <v>42442</v>
      </c>
      <c r="AC461" s="77"/>
      <c r="AD461" s="77"/>
      <c r="AE461" s="72" t="s">
        <v>2361</v>
      </c>
      <c r="AF461" s="73" t="s">
        <v>965</v>
      </c>
      <c r="AG461" s="71">
        <v>796</v>
      </c>
      <c r="AH461" s="71" t="s">
        <v>231</v>
      </c>
      <c r="AI461" s="77">
        <v>1</v>
      </c>
      <c r="AJ461" s="77">
        <v>45914000</v>
      </c>
      <c r="AK461" s="71" t="s">
        <v>148</v>
      </c>
      <c r="AL461" s="76">
        <f>AB461+$AL$1</f>
        <v>42442</v>
      </c>
      <c r="AM461" s="76">
        <v>42472</v>
      </c>
      <c r="AN461" s="76">
        <v>42837</v>
      </c>
      <c r="AO461" s="77" t="s">
        <v>292</v>
      </c>
      <c r="AP461" s="71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4"/>
      <c r="BB461" s="77"/>
      <c r="BC461" s="71" t="s">
        <v>4661</v>
      </c>
      <c r="BD461" s="71" t="s">
        <v>2242</v>
      </c>
      <c r="BE461" s="71" t="s">
        <v>2240</v>
      </c>
      <c r="BF461" s="71">
        <v>7241000</v>
      </c>
    </row>
    <row r="462" spans="1:58" s="78" customFormat="1" ht="68.25" customHeight="1">
      <c r="A462" s="71">
        <v>4</v>
      </c>
      <c r="B462" s="71" t="s">
        <v>2362</v>
      </c>
      <c r="C462" s="71" t="s">
        <v>133</v>
      </c>
      <c r="D462" s="71" t="s">
        <v>2239</v>
      </c>
      <c r="E462" s="71" t="s">
        <v>4661</v>
      </c>
      <c r="F462" s="90" t="s">
        <v>1350</v>
      </c>
      <c r="G462" s="91" t="s">
        <v>2777</v>
      </c>
      <c r="H462" s="71" t="s">
        <v>136</v>
      </c>
      <c r="I462" s="71">
        <v>628944</v>
      </c>
      <c r="J462" s="72" t="s">
        <v>2363</v>
      </c>
      <c r="K462" s="71" t="s">
        <v>1095</v>
      </c>
      <c r="L462" s="71" t="s">
        <v>1095</v>
      </c>
      <c r="M462" s="73" t="s">
        <v>140</v>
      </c>
      <c r="N462" s="73">
        <v>20105030102</v>
      </c>
      <c r="O462" s="73" t="s">
        <v>76</v>
      </c>
      <c r="P462" s="71" t="s">
        <v>447</v>
      </c>
      <c r="Q462" s="74">
        <v>74000</v>
      </c>
      <c r="R462" s="74">
        <v>74000</v>
      </c>
      <c r="S462" s="74">
        <v>0</v>
      </c>
      <c r="T462" s="75">
        <v>0</v>
      </c>
      <c r="U462" s="74">
        <v>74000</v>
      </c>
      <c r="V462" s="74">
        <v>74000</v>
      </c>
      <c r="W462" s="73" t="s">
        <v>143</v>
      </c>
      <c r="X462" s="73" t="s">
        <v>133</v>
      </c>
      <c r="Y462" s="73" t="s">
        <v>133</v>
      </c>
      <c r="Z462" s="73" t="s">
        <v>290</v>
      </c>
      <c r="AA462" s="76">
        <v>42629</v>
      </c>
      <c r="AB462" s="76">
        <v>42690</v>
      </c>
      <c r="AC462" s="77"/>
      <c r="AD462" s="77"/>
      <c r="AE462" s="72" t="s">
        <v>2363</v>
      </c>
      <c r="AF462" s="73" t="s">
        <v>965</v>
      </c>
      <c r="AG462" s="71">
        <v>796</v>
      </c>
      <c r="AH462" s="71" t="s">
        <v>147</v>
      </c>
      <c r="AI462" s="77">
        <v>1</v>
      </c>
      <c r="AJ462" s="77">
        <v>45914000</v>
      </c>
      <c r="AK462" s="71" t="s">
        <v>148</v>
      </c>
      <c r="AL462" s="76">
        <v>42720</v>
      </c>
      <c r="AM462" s="76">
        <v>42720</v>
      </c>
      <c r="AN462" s="76">
        <v>43070</v>
      </c>
      <c r="AO462" s="77" t="s">
        <v>292</v>
      </c>
      <c r="AP462" s="71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4"/>
      <c r="BB462" s="77"/>
      <c r="BC462" s="71" t="s">
        <v>4661</v>
      </c>
      <c r="BD462" s="71" t="s">
        <v>2242</v>
      </c>
      <c r="BE462" s="71" t="s">
        <v>1350</v>
      </c>
      <c r="BF462" s="71">
        <v>7220000</v>
      </c>
    </row>
    <row r="463" spans="1:58" s="78" customFormat="1" ht="68.25" customHeight="1">
      <c r="A463" s="71">
        <v>4</v>
      </c>
      <c r="B463" s="71" t="s">
        <v>2364</v>
      </c>
      <c r="C463" s="71" t="s">
        <v>133</v>
      </c>
      <c r="D463" s="71" t="s">
        <v>2239</v>
      </c>
      <c r="E463" s="71" t="s">
        <v>4661</v>
      </c>
      <c r="F463" s="90" t="s">
        <v>1350</v>
      </c>
      <c r="G463" s="91" t="s">
        <v>2777</v>
      </c>
      <c r="H463" s="71" t="s">
        <v>136</v>
      </c>
      <c r="I463" s="71">
        <v>628943</v>
      </c>
      <c r="J463" s="72" t="s">
        <v>2365</v>
      </c>
      <c r="K463" s="71" t="s">
        <v>1370</v>
      </c>
      <c r="L463" s="71" t="s">
        <v>1911</v>
      </c>
      <c r="M463" s="73" t="s">
        <v>140</v>
      </c>
      <c r="N463" s="73">
        <v>201050602</v>
      </c>
      <c r="O463" s="73" t="s">
        <v>92</v>
      </c>
      <c r="P463" s="71" t="s">
        <v>447</v>
      </c>
      <c r="Q463" s="74">
        <v>5855.93</v>
      </c>
      <c r="R463" s="74">
        <f>Q463*1.18</f>
        <v>6909.9974000000002</v>
      </c>
      <c r="S463" s="74">
        <v>4684.7</v>
      </c>
      <c r="T463" s="75">
        <v>0.18</v>
      </c>
      <c r="U463" s="74">
        <v>5855.93</v>
      </c>
      <c r="V463" s="74">
        <f>U463*1.18</f>
        <v>6909.9974000000002</v>
      </c>
      <c r="W463" s="73" t="s">
        <v>289</v>
      </c>
      <c r="X463" s="73" t="s">
        <v>133</v>
      </c>
      <c r="Y463" s="73" t="s">
        <v>133</v>
      </c>
      <c r="Z463" s="73" t="s">
        <v>290</v>
      </c>
      <c r="AA463" s="76">
        <v>42416</v>
      </c>
      <c r="AB463" s="76">
        <v>42445</v>
      </c>
      <c r="AC463" s="77"/>
      <c r="AD463" s="77"/>
      <c r="AE463" s="72" t="s">
        <v>2365</v>
      </c>
      <c r="AF463" s="73" t="s">
        <v>965</v>
      </c>
      <c r="AG463" s="71">
        <v>796</v>
      </c>
      <c r="AH463" s="71" t="s">
        <v>147</v>
      </c>
      <c r="AI463" s="77">
        <v>1</v>
      </c>
      <c r="AJ463" s="77">
        <v>45914000</v>
      </c>
      <c r="AK463" s="71" t="s">
        <v>148</v>
      </c>
      <c r="AL463" s="76">
        <v>42476</v>
      </c>
      <c r="AM463" s="76">
        <v>42476</v>
      </c>
      <c r="AN463" s="76">
        <v>42675</v>
      </c>
      <c r="AO463" s="77">
        <v>2016</v>
      </c>
      <c r="AP463" s="71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4"/>
      <c r="BB463" s="77"/>
      <c r="BC463" s="71" t="s">
        <v>4661</v>
      </c>
      <c r="BD463" s="71" t="s">
        <v>2242</v>
      </c>
      <c r="BE463" s="71" t="s">
        <v>1350</v>
      </c>
      <c r="BF463" s="71">
        <v>7220000</v>
      </c>
    </row>
    <row r="464" spans="1:58" s="78" customFormat="1" ht="68.25" customHeight="1">
      <c r="A464" s="71">
        <v>4</v>
      </c>
      <c r="B464" s="71" t="s">
        <v>2546</v>
      </c>
      <c r="C464" s="71" t="s">
        <v>133</v>
      </c>
      <c r="D464" s="71" t="s">
        <v>2239</v>
      </c>
      <c r="E464" s="71" t="s">
        <v>4661</v>
      </c>
      <c r="F464" s="90" t="s">
        <v>2240</v>
      </c>
      <c r="G464" s="91" t="s">
        <v>2776</v>
      </c>
      <c r="H464" s="71" t="s">
        <v>136</v>
      </c>
      <c r="I464" s="71">
        <v>628937</v>
      </c>
      <c r="J464" s="72" t="s">
        <v>2366</v>
      </c>
      <c r="K464" s="71" t="s">
        <v>1370</v>
      </c>
      <c r="L464" s="71" t="s">
        <v>1911</v>
      </c>
      <c r="M464" s="73" t="s">
        <v>140</v>
      </c>
      <c r="N464" s="73">
        <v>2021007</v>
      </c>
      <c r="O464" s="73" t="s">
        <v>91</v>
      </c>
      <c r="P464" s="71" t="s">
        <v>447</v>
      </c>
      <c r="Q464" s="74">
        <v>27203.389830508477</v>
      </c>
      <c r="R464" s="74">
        <f>Q464*1.18</f>
        <v>32100</v>
      </c>
      <c r="S464" s="74">
        <v>0</v>
      </c>
      <c r="T464" s="75">
        <v>0.18</v>
      </c>
      <c r="U464" s="74">
        <v>27203.389830508477</v>
      </c>
      <c r="V464" s="74">
        <f>U464*1.18</f>
        <v>32100</v>
      </c>
      <c r="W464" s="73" t="s">
        <v>143</v>
      </c>
      <c r="X464" s="73" t="s">
        <v>133</v>
      </c>
      <c r="Y464" s="73" t="s">
        <v>133</v>
      </c>
      <c r="Z464" s="73" t="s">
        <v>290</v>
      </c>
      <c r="AA464" s="76">
        <v>42555</v>
      </c>
      <c r="AB464" s="76">
        <v>42617</v>
      </c>
      <c r="AC464" s="77"/>
      <c r="AD464" s="77"/>
      <c r="AE464" s="72" t="s">
        <v>2366</v>
      </c>
      <c r="AF464" s="73" t="s">
        <v>965</v>
      </c>
      <c r="AG464" s="71">
        <v>796</v>
      </c>
      <c r="AH464" s="71" t="s">
        <v>147</v>
      </c>
      <c r="AI464" s="77">
        <v>1</v>
      </c>
      <c r="AJ464" s="77">
        <v>45914000</v>
      </c>
      <c r="AK464" s="71" t="s">
        <v>148</v>
      </c>
      <c r="AL464" s="76">
        <f>AB464+$AL$1</f>
        <v>42617</v>
      </c>
      <c r="AM464" s="76">
        <v>42647</v>
      </c>
      <c r="AN464" s="76">
        <v>43012</v>
      </c>
      <c r="AO464" s="77" t="s">
        <v>292</v>
      </c>
      <c r="AP464" s="71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4"/>
      <c r="BB464" s="77"/>
      <c r="BC464" s="71" t="s">
        <v>4661</v>
      </c>
      <c r="BD464" s="71" t="s">
        <v>2242</v>
      </c>
      <c r="BE464" s="71" t="s">
        <v>2240</v>
      </c>
      <c r="BF464" s="71">
        <v>7240000</v>
      </c>
    </row>
    <row r="465" spans="1:58" s="78" customFormat="1" ht="68.25" customHeight="1">
      <c r="A465" s="71">
        <v>3</v>
      </c>
      <c r="B465" s="71" t="s">
        <v>2700</v>
      </c>
      <c r="C465" s="71" t="s">
        <v>133</v>
      </c>
      <c r="D465" s="71" t="s">
        <v>2378</v>
      </c>
      <c r="E465" s="71" t="s">
        <v>2625</v>
      </c>
      <c r="F465" s="90" t="s">
        <v>1737</v>
      </c>
      <c r="G465" s="91" t="s">
        <v>2728</v>
      </c>
      <c r="H465" s="71" t="s">
        <v>408</v>
      </c>
      <c r="I465" s="71">
        <v>837941</v>
      </c>
      <c r="J465" s="72" t="s">
        <v>2444</v>
      </c>
      <c r="K465" s="71" t="s">
        <v>2445</v>
      </c>
      <c r="L465" s="71" t="s">
        <v>635</v>
      </c>
      <c r="M465" s="73" t="s">
        <v>140</v>
      </c>
      <c r="N465" s="73">
        <v>20102020501</v>
      </c>
      <c r="O465" s="73" t="s">
        <v>107</v>
      </c>
      <c r="P465" s="71" t="s">
        <v>142</v>
      </c>
      <c r="Q465" s="74">
        <v>900</v>
      </c>
      <c r="R465" s="74">
        <f t="shared" ref="R465:R517" si="40">Q465*1.18</f>
        <v>1062</v>
      </c>
      <c r="S465" s="74">
        <f t="shared" ref="S465" si="41">U465</f>
        <v>900</v>
      </c>
      <c r="T465" s="75">
        <v>0.18</v>
      </c>
      <c r="U465" s="74">
        <f t="shared" ref="U465:V465" si="42">Q465</f>
        <v>900</v>
      </c>
      <c r="V465" s="74">
        <f t="shared" si="42"/>
        <v>1062</v>
      </c>
      <c r="W465" s="73" t="s">
        <v>289</v>
      </c>
      <c r="X465" s="73" t="s">
        <v>133</v>
      </c>
      <c r="Y465" s="73" t="s">
        <v>133</v>
      </c>
      <c r="Z465" s="73" t="s">
        <v>290</v>
      </c>
      <c r="AA465" s="76">
        <v>42323</v>
      </c>
      <c r="AB465" s="76">
        <v>42363</v>
      </c>
      <c r="AC465" s="77"/>
      <c r="AD465" s="77"/>
      <c r="AE465" s="72" t="str">
        <f t="shared" ref="AE465:AE480" si="43">J465</f>
        <v>Огнезащита металлических и деревянных конструкций в 2016г</v>
      </c>
      <c r="AF465" s="73" t="s">
        <v>1306</v>
      </c>
      <c r="AG465" s="71" t="s">
        <v>230</v>
      </c>
      <c r="AH465" s="71" t="s">
        <v>231</v>
      </c>
      <c r="AI465" s="77">
        <v>1</v>
      </c>
      <c r="AJ465" s="77">
        <v>46209</v>
      </c>
      <c r="AK465" s="71" t="s">
        <v>684</v>
      </c>
      <c r="AL465" s="76">
        <v>42399</v>
      </c>
      <c r="AM465" s="76">
        <v>42491</v>
      </c>
      <c r="AN465" s="76">
        <v>42735</v>
      </c>
      <c r="AO465" s="77">
        <v>2016</v>
      </c>
      <c r="AP465" s="71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4"/>
      <c r="BB465" s="77"/>
      <c r="BC465" s="71" t="s">
        <v>2443</v>
      </c>
      <c r="BD465" s="71" t="s">
        <v>2701</v>
      </c>
      <c r="BE465" s="71" t="s">
        <v>1737</v>
      </c>
      <c r="BF465" s="71">
        <v>9319550</v>
      </c>
    </row>
    <row r="466" spans="1:58" s="78" customFormat="1" ht="68.25" customHeight="1">
      <c r="A466" s="71">
        <v>3</v>
      </c>
      <c r="B466" s="71" t="s">
        <v>2384</v>
      </c>
      <c r="C466" s="71" t="s">
        <v>133</v>
      </c>
      <c r="D466" s="71" t="s">
        <v>2378</v>
      </c>
      <c r="E466" s="71" t="s">
        <v>2625</v>
      </c>
      <c r="F466" s="90" t="s">
        <v>1737</v>
      </c>
      <c r="G466" s="91" t="s">
        <v>2780</v>
      </c>
      <c r="H466" s="71" t="s">
        <v>408</v>
      </c>
      <c r="I466" s="71">
        <v>837518</v>
      </c>
      <c r="J466" s="72" t="s">
        <v>2385</v>
      </c>
      <c r="K466" s="71" t="s">
        <v>2379</v>
      </c>
      <c r="L466" s="71" t="s">
        <v>2380</v>
      </c>
      <c r="M466" s="73" t="s">
        <v>140</v>
      </c>
      <c r="N466" s="73" t="s">
        <v>652</v>
      </c>
      <c r="O466" s="73" t="s">
        <v>114</v>
      </c>
      <c r="P466" s="71" t="s">
        <v>142</v>
      </c>
      <c r="Q466" s="74">
        <v>1863.34</v>
      </c>
      <c r="R466" s="74">
        <f t="shared" si="40"/>
        <v>2198.7411999999999</v>
      </c>
      <c r="S466" s="74">
        <f>U466</f>
        <v>1863.34</v>
      </c>
      <c r="T466" s="75">
        <v>0.18</v>
      </c>
      <c r="U466" s="74">
        <f>Q466</f>
        <v>1863.34</v>
      </c>
      <c r="V466" s="74">
        <f>R466</f>
        <v>2198.7411999999999</v>
      </c>
      <c r="W466" s="73" t="s">
        <v>289</v>
      </c>
      <c r="X466" s="73" t="s">
        <v>133</v>
      </c>
      <c r="Y466" s="73" t="s">
        <v>133</v>
      </c>
      <c r="Z466" s="73" t="s">
        <v>290</v>
      </c>
      <c r="AA466" s="76">
        <v>42323</v>
      </c>
      <c r="AB466" s="76">
        <v>42353</v>
      </c>
      <c r="AC466" s="77"/>
      <c r="AD466" s="77"/>
      <c r="AE466" s="72" t="str">
        <f t="shared" si="43"/>
        <v>Выполнение неотложных и аварийно-восстановительнх работ по ремонту телемеханики на ПС 35-220кВ ЗЭС в 2016гбъектах ЗЭС в 2016г</v>
      </c>
      <c r="AF466" s="73" t="s">
        <v>1306</v>
      </c>
      <c r="AG466" s="71" t="s">
        <v>230</v>
      </c>
      <c r="AH466" s="71" t="s">
        <v>231</v>
      </c>
      <c r="AI466" s="77">
        <v>1</v>
      </c>
      <c r="AJ466" s="77">
        <v>46209</v>
      </c>
      <c r="AK466" s="71" t="s">
        <v>684</v>
      </c>
      <c r="AL466" s="76">
        <v>42370</v>
      </c>
      <c r="AM466" s="76">
        <v>42370</v>
      </c>
      <c r="AN466" s="76">
        <v>42735</v>
      </c>
      <c r="AO466" s="77">
        <v>2016</v>
      </c>
      <c r="AP466" s="71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4"/>
      <c r="BB466" s="77"/>
      <c r="BC466" s="71" t="s">
        <v>2382</v>
      </c>
      <c r="BD466" s="71" t="s">
        <v>2381</v>
      </c>
      <c r="BE466" s="71" t="s">
        <v>1737</v>
      </c>
      <c r="BF466" s="71">
        <v>9435000</v>
      </c>
    </row>
    <row r="467" spans="1:58" s="78" customFormat="1" ht="68.25" customHeight="1">
      <c r="A467" s="71">
        <v>3</v>
      </c>
      <c r="B467" s="71" t="s">
        <v>2386</v>
      </c>
      <c r="C467" s="71" t="s">
        <v>133</v>
      </c>
      <c r="D467" s="71" t="s">
        <v>2378</v>
      </c>
      <c r="E467" s="71" t="s">
        <v>2625</v>
      </c>
      <c r="F467" s="90" t="s">
        <v>1737</v>
      </c>
      <c r="G467" s="91" t="s">
        <v>2780</v>
      </c>
      <c r="H467" s="71" t="s">
        <v>408</v>
      </c>
      <c r="I467" s="71">
        <v>837887</v>
      </c>
      <c r="J467" s="72" t="s">
        <v>2387</v>
      </c>
      <c r="K467" s="71" t="s">
        <v>2379</v>
      </c>
      <c r="L467" s="71" t="s">
        <v>2380</v>
      </c>
      <c r="M467" s="73" t="s">
        <v>140</v>
      </c>
      <c r="N467" s="73" t="s">
        <v>652</v>
      </c>
      <c r="O467" s="73" t="s">
        <v>114</v>
      </c>
      <c r="P467" s="71" t="s">
        <v>142</v>
      </c>
      <c r="Q467" s="74">
        <v>2264.14</v>
      </c>
      <c r="R467" s="74">
        <f t="shared" si="40"/>
        <v>2671.6851999999999</v>
      </c>
      <c r="S467" s="74">
        <v>2264.14</v>
      </c>
      <c r="T467" s="75">
        <v>0.18</v>
      </c>
      <c r="U467" s="74">
        <v>2264.14</v>
      </c>
      <c r="V467" s="74">
        <f>U467*1.18</f>
        <v>2671.6851999999999</v>
      </c>
      <c r="W467" s="73" t="s">
        <v>289</v>
      </c>
      <c r="X467" s="73" t="s">
        <v>133</v>
      </c>
      <c r="Y467" s="73" t="s">
        <v>133</v>
      </c>
      <c r="Z467" s="73" t="s">
        <v>290</v>
      </c>
      <c r="AA467" s="76">
        <v>42323</v>
      </c>
      <c r="AB467" s="76">
        <v>42353</v>
      </c>
      <c r="AC467" s="77"/>
      <c r="AD467" s="77"/>
      <c r="AE467" s="72" t="str">
        <f t="shared" si="43"/>
        <v>Выполнение неотложных и аварийно-восстановительнх работ по ремонту телемеханики на ПС 6-10кВ ЗЭС в 2016г</v>
      </c>
      <c r="AF467" s="73" t="s">
        <v>1306</v>
      </c>
      <c r="AG467" s="71" t="s">
        <v>230</v>
      </c>
      <c r="AH467" s="71" t="s">
        <v>231</v>
      </c>
      <c r="AI467" s="77">
        <v>1</v>
      </c>
      <c r="AJ467" s="77">
        <v>46209</v>
      </c>
      <c r="AK467" s="71" t="s">
        <v>684</v>
      </c>
      <c r="AL467" s="76">
        <v>42370</v>
      </c>
      <c r="AM467" s="76">
        <v>42370</v>
      </c>
      <c r="AN467" s="76">
        <v>42735</v>
      </c>
      <c r="AO467" s="77">
        <v>2016</v>
      </c>
      <c r="AP467" s="71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4"/>
      <c r="BB467" s="77"/>
      <c r="BC467" s="71" t="s">
        <v>2382</v>
      </c>
      <c r="BD467" s="71" t="s">
        <v>2381</v>
      </c>
      <c r="BE467" s="71" t="s">
        <v>1737</v>
      </c>
      <c r="BF467" s="71">
        <v>9435000</v>
      </c>
    </row>
    <row r="468" spans="1:58" s="78" customFormat="1" ht="68.25" customHeight="1">
      <c r="A468" s="71">
        <v>3</v>
      </c>
      <c r="B468" s="71" t="s">
        <v>2388</v>
      </c>
      <c r="C468" s="71" t="s">
        <v>133</v>
      </c>
      <c r="D468" s="71" t="s">
        <v>2378</v>
      </c>
      <c r="E468" s="71" t="s">
        <v>2625</v>
      </c>
      <c r="F468" s="90" t="s">
        <v>1737</v>
      </c>
      <c r="G468" s="91" t="s">
        <v>2807</v>
      </c>
      <c r="H468" s="71" t="s">
        <v>136</v>
      </c>
      <c r="I468" s="71">
        <v>837519</v>
      </c>
      <c r="J468" s="72" t="s">
        <v>2389</v>
      </c>
      <c r="K468" s="71" t="s">
        <v>2390</v>
      </c>
      <c r="L468" s="71" t="s">
        <v>2380</v>
      </c>
      <c r="M468" s="73" t="s">
        <v>140</v>
      </c>
      <c r="N468" s="73" t="s">
        <v>652</v>
      </c>
      <c r="O468" s="73" t="s">
        <v>114</v>
      </c>
      <c r="P468" s="71" t="s">
        <v>142</v>
      </c>
      <c r="Q468" s="74">
        <v>1703.1</v>
      </c>
      <c r="R468" s="74">
        <f t="shared" si="40"/>
        <v>2009.6579999999997</v>
      </c>
      <c r="S468" s="74">
        <v>1703.1</v>
      </c>
      <c r="T468" s="75">
        <v>0.18</v>
      </c>
      <c r="U468" s="74">
        <v>1703.1</v>
      </c>
      <c r="V468" s="74">
        <f>U468*1.18</f>
        <v>2009.6579999999997</v>
      </c>
      <c r="W468" s="73" t="s">
        <v>289</v>
      </c>
      <c r="X468" s="73" t="s">
        <v>133</v>
      </c>
      <c r="Y468" s="73" t="s">
        <v>133</v>
      </c>
      <c r="Z468" s="73" t="s">
        <v>290</v>
      </c>
      <c r="AA468" s="76">
        <v>42323</v>
      </c>
      <c r="AB468" s="76">
        <v>42353</v>
      </c>
      <c r="AC468" s="77"/>
      <c r="AD468" s="77"/>
      <c r="AE468" s="72" t="str">
        <f t="shared" si="43"/>
        <v>Ремонт УРЗА на объектах распределительных сетей</v>
      </c>
      <c r="AF468" s="73" t="s">
        <v>1306</v>
      </c>
      <c r="AG468" s="71" t="s">
        <v>230</v>
      </c>
      <c r="AH468" s="71" t="s">
        <v>231</v>
      </c>
      <c r="AI468" s="77">
        <v>1</v>
      </c>
      <c r="AJ468" s="77">
        <v>46209</v>
      </c>
      <c r="AK468" s="71" t="s">
        <v>684</v>
      </c>
      <c r="AL468" s="76">
        <v>42370</v>
      </c>
      <c r="AM468" s="76">
        <v>42491</v>
      </c>
      <c r="AN468" s="76">
        <v>42735</v>
      </c>
      <c r="AO468" s="77">
        <v>2016</v>
      </c>
      <c r="AP468" s="71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4"/>
      <c r="BB468" s="77"/>
      <c r="BC468" s="71" t="s">
        <v>2391</v>
      </c>
      <c r="BD468" s="71" t="s">
        <v>2381</v>
      </c>
      <c r="BE468" s="71" t="s">
        <v>1737</v>
      </c>
      <c r="BF468" s="71">
        <v>3520524</v>
      </c>
    </row>
    <row r="469" spans="1:58" s="78" customFormat="1" ht="68.25" customHeight="1">
      <c r="A469" s="71">
        <v>3</v>
      </c>
      <c r="B469" s="71" t="s">
        <v>2393</v>
      </c>
      <c r="C469" s="71" t="s">
        <v>133</v>
      </c>
      <c r="D469" s="71" t="s">
        <v>2378</v>
      </c>
      <c r="E469" s="71" t="s">
        <v>2625</v>
      </c>
      <c r="F469" s="90" t="s">
        <v>1737</v>
      </c>
      <c r="G469" s="91" t="s">
        <v>2818</v>
      </c>
      <c r="H469" s="71" t="s">
        <v>136</v>
      </c>
      <c r="I469" s="71">
        <v>837511</v>
      </c>
      <c r="J469" s="72" t="s">
        <v>2394</v>
      </c>
      <c r="K469" s="71" t="s">
        <v>2395</v>
      </c>
      <c r="L469" s="71" t="s">
        <v>2380</v>
      </c>
      <c r="M469" s="73" t="s">
        <v>140</v>
      </c>
      <c r="N469" s="73" t="s">
        <v>652</v>
      </c>
      <c r="O469" s="73" t="s">
        <v>114</v>
      </c>
      <c r="P469" s="71" t="s">
        <v>142</v>
      </c>
      <c r="Q469" s="74">
        <v>17955.04</v>
      </c>
      <c r="R469" s="74">
        <f t="shared" si="40"/>
        <v>21186.947199999999</v>
      </c>
      <c r="S469" s="74">
        <v>17955.04</v>
      </c>
      <c r="T469" s="75">
        <v>0.18</v>
      </c>
      <c r="U469" s="74">
        <v>17955.04</v>
      </c>
      <c r="V469" s="74">
        <f>R469</f>
        <v>21186.947199999999</v>
      </c>
      <c r="W469" s="73" t="s">
        <v>143</v>
      </c>
      <c r="X469" s="73" t="s">
        <v>133</v>
      </c>
      <c r="Y469" s="73" t="s">
        <v>133</v>
      </c>
      <c r="Z469" s="73" t="s">
        <v>290</v>
      </c>
      <c r="AA469" s="76">
        <v>42323</v>
      </c>
      <c r="AB469" s="76">
        <v>42353</v>
      </c>
      <c r="AC469" s="77"/>
      <c r="AD469" s="77"/>
      <c r="AE469" s="72" t="str">
        <f t="shared" si="43"/>
        <v>Ремонт строительной части зданий и сооружений Наро-Фоминского, Истринского, Успенского РЭС в 2016г.</v>
      </c>
      <c r="AF469" s="73" t="s">
        <v>1306</v>
      </c>
      <c r="AG469" s="71" t="s">
        <v>230</v>
      </c>
      <c r="AH469" s="71" t="s">
        <v>231</v>
      </c>
      <c r="AI469" s="77">
        <v>1</v>
      </c>
      <c r="AJ469" s="77">
        <v>46209</v>
      </c>
      <c r="AK469" s="71" t="s">
        <v>684</v>
      </c>
      <c r="AL469" s="76">
        <v>42370</v>
      </c>
      <c r="AM469" s="76">
        <v>42430</v>
      </c>
      <c r="AN469" s="76">
        <v>42735</v>
      </c>
      <c r="AO469" s="77">
        <v>2016</v>
      </c>
      <c r="AP469" s="71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4"/>
      <c r="BB469" s="77"/>
      <c r="BC469" s="71" t="s">
        <v>2396</v>
      </c>
      <c r="BD469" s="71" t="s">
        <v>2381</v>
      </c>
      <c r="BE469" s="71" t="s">
        <v>1737</v>
      </c>
      <c r="BF469" s="71">
        <v>4520080</v>
      </c>
    </row>
    <row r="470" spans="1:58" s="78" customFormat="1" ht="68.25" customHeight="1">
      <c r="A470" s="71">
        <v>3</v>
      </c>
      <c r="B470" s="71" t="s">
        <v>2397</v>
      </c>
      <c r="C470" s="71" t="s">
        <v>133</v>
      </c>
      <c r="D470" s="71" t="s">
        <v>2378</v>
      </c>
      <c r="E470" s="71" t="s">
        <v>2625</v>
      </c>
      <c r="F470" s="90" t="s">
        <v>1737</v>
      </c>
      <c r="G470" s="91" t="s">
        <v>2818</v>
      </c>
      <c r="H470" s="71" t="s">
        <v>136</v>
      </c>
      <c r="I470" s="71">
        <v>837512</v>
      </c>
      <c r="J470" s="72" t="s">
        <v>2398</v>
      </c>
      <c r="K470" s="71" t="s">
        <v>2395</v>
      </c>
      <c r="L470" s="71" t="s">
        <v>2380</v>
      </c>
      <c r="M470" s="73" t="s">
        <v>140</v>
      </c>
      <c r="N470" s="73" t="s">
        <v>652</v>
      </c>
      <c r="O470" s="73" t="s">
        <v>114</v>
      </c>
      <c r="P470" s="71" t="s">
        <v>142</v>
      </c>
      <c r="Q470" s="74">
        <v>20704.400000000001</v>
      </c>
      <c r="R470" s="74">
        <f t="shared" si="40"/>
        <v>24431.191999999999</v>
      </c>
      <c r="S470" s="74">
        <v>20704.400000000001</v>
      </c>
      <c r="T470" s="75">
        <v>0.18</v>
      </c>
      <c r="U470" s="74">
        <v>20704.400000000001</v>
      </c>
      <c r="V470" s="74">
        <f>U470*1.18</f>
        <v>24431.191999999999</v>
      </c>
      <c r="W470" s="73" t="s">
        <v>143</v>
      </c>
      <c r="X470" s="73" t="s">
        <v>133</v>
      </c>
      <c r="Y470" s="73" t="s">
        <v>133</v>
      </c>
      <c r="Z470" s="73" t="s">
        <v>290</v>
      </c>
      <c r="AA470" s="76">
        <v>42323</v>
      </c>
      <c r="AB470" s="76">
        <v>42353</v>
      </c>
      <c r="AC470" s="77"/>
      <c r="AD470" s="77"/>
      <c r="AE470" s="72" t="str">
        <f t="shared" si="43"/>
        <v>Ремонт строительной части зданий и сооружений Одинцовского РЭС в 2016г.</v>
      </c>
      <c r="AF470" s="73" t="s">
        <v>1306</v>
      </c>
      <c r="AG470" s="71" t="s">
        <v>230</v>
      </c>
      <c r="AH470" s="71" t="s">
        <v>231</v>
      </c>
      <c r="AI470" s="77">
        <v>1</v>
      </c>
      <c r="AJ470" s="77">
        <v>46209</v>
      </c>
      <c r="AK470" s="71" t="s">
        <v>684</v>
      </c>
      <c r="AL470" s="76">
        <v>42370</v>
      </c>
      <c r="AM470" s="76">
        <v>42430</v>
      </c>
      <c r="AN470" s="76">
        <v>42735</v>
      </c>
      <c r="AO470" s="77">
        <v>2016</v>
      </c>
      <c r="AP470" s="71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4"/>
      <c r="BB470" s="77"/>
      <c r="BC470" s="71" t="s">
        <v>2396</v>
      </c>
      <c r="BD470" s="71" t="s">
        <v>2381</v>
      </c>
      <c r="BE470" s="71" t="s">
        <v>1737</v>
      </c>
      <c r="BF470" s="71">
        <v>4520080</v>
      </c>
    </row>
    <row r="471" spans="1:58" s="78" customFormat="1" ht="68.25" customHeight="1">
      <c r="A471" s="71">
        <v>3</v>
      </c>
      <c r="B471" s="71" t="s">
        <v>2399</v>
      </c>
      <c r="C471" s="71" t="s">
        <v>133</v>
      </c>
      <c r="D471" s="71" t="s">
        <v>2378</v>
      </c>
      <c r="E471" s="71" t="s">
        <v>2625</v>
      </c>
      <c r="F471" s="90" t="s">
        <v>1737</v>
      </c>
      <c r="G471" s="91" t="s">
        <v>2818</v>
      </c>
      <c r="H471" s="71" t="s">
        <v>136</v>
      </c>
      <c r="I471" s="71">
        <v>837513</v>
      </c>
      <c r="J471" s="72" t="s">
        <v>2400</v>
      </c>
      <c r="K471" s="71" t="s">
        <v>2395</v>
      </c>
      <c r="L471" s="71" t="s">
        <v>2380</v>
      </c>
      <c r="M471" s="73" t="s">
        <v>140</v>
      </c>
      <c r="N471" s="73" t="s">
        <v>652</v>
      </c>
      <c r="O471" s="73" t="s">
        <v>114</v>
      </c>
      <c r="P471" s="71" t="s">
        <v>142</v>
      </c>
      <c r="Q471" s="74">
        <v>23918.67</v>
      </c>
      <c r="R471" s="74">
        <f t="shared" si="40"/>
        <v>28224.030599999998</v>
      </c>
      <c r="S471" s="74">
        <v>23918.67</v>
      </c>
      <c r="T471" s="75">
        <v>0.18</v>
      </c>
      <c r="U471" s="74">
        <v>23918.67</v>
      </c>
      <c r="V471" s="74">
        <f>U471*1.18</f>
        <v>28224.030599999998</v>
      </c>
      <c r="W471" s="73" t="s">
        <v>143</v>
      </c>
      <c r="X471" s="73" t="s">
        <v>133</v>
      </c>
      <c r="Y471" s="73" t="s">
        <v>133</v>
      </c>
      <c r="Z471" s="73" t="s">
        <v>290</v>
      </c>
      <c r="AA471" s="76">
        <v>42323</v>
      </c>
      <c r="AB471" s="76">
        <v>42353</v>
      </c>
      <c r="AC471" s="77"/>
      <c r="AD471" s="77"/>
      <c r="AE471" s="72" t="str">
        <f t="shared" si="43"/>
        <v>Ремонт строительной части зданий и сооружений Можайского, Рузского, Волоколамского, Шаховского, Лотошинского РЭС в 2016г.</v>
      </c>
      <c r="AF471" s="73" t="s">
        <v>1306</v>
      </c>
      <c r="AG471" s="71" t="s">
        <v>230</v>
      </c>
      <c r="AH471" s="71" t="s">
        <v>231</v>
      </c>
      <c r="AI471" s="77">
        <v>1</v>
      </c>
      <c r="AJ471" s="77">
        <v>46209</v>
      </c>
      <c r="AK471" s="71" t="s">
        <v>684</v>
      </c>
      <c r="AL471" s="76">
        <v>42370</v>
      </c>
      <c r="AM471" s="76">
        <v>42430</v>
      </c>
      <c r="AN471" s="76">
        <v>42735</v>
      </c>
      <c r="AO471" s="77">
        <v>2016</v>
      </c>
      <c r="AP471" s="71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4"/>
      <c r="BB471" s="77"/>
      <c r="BC471" s="71" t="s">
        <v>2396</v>
      </c>
      <c r="BD471" s="71" t="s">
        <v>2381</v>
      </c>
      <c r="BE471" s="71" t="s">
        <v>1737</v>
      </c>
      <c r="BF471" s="71">
        <v>4520080</v>
      </c>
    </row>
    <row r="472" spans="1:58" s="78" customFormat="1" ht="68.25" customHeight="1">
      <c r="A472" s="71">
        <v>3</v>
      </c>
      <c r="B472" s="71" t="s">
        <v>2402</v>
      </c>
      <c r="C472" s="71" t="s">
        <v>133</v>
      </c>
      <c r="D472" s="71" t="s">
        <v>2378</v>
      </c>
      <c r="E472" s="71" t="s">
        <v>2625</v>
      </c>
      <c r="F472" s="90" t="s">
        <v>1737</v>
      </c>
      <c r="G472" s="91" t="s">
        <v>2818</v>
      </c>
      <c r="H472" s="71" t="s">
        <v>136</v>
      </c>
      <c r="I472" s="71">
        <v>837900</v>
      </c>
      <c r="J472" s="72" t="s">
        <v>2403</v>
      </c>
      <c r="K472" s="71" t="s">
        <v>2404</v>
      </c>
      <c r="L472" s="71" t="s">
        <v>2380</v>
      </c>
      <c r="M472" s="73" t="s">
        <v>140</v>
      </c>
      <c r="N472" s="73" t="s">
        <v>652</v>
      </c>
      <c r="O472" s="73" t="s">
        <v>114</v>
      </c>
      <c r="P472" s="71" t="s">
        <v>142</v>
      </c>
      <c r="Q472" s="74">
        <v>10269.42</v>
      </c>
      <c r="R472" s="74">
        <f t="shared" si="40"/>
        <v>12117.9156</v>
      </c>
      <c r="S472" s="74">
        <v>3656.3670899999997</v>
      </c>
      <c r="T472" s="75">
        <v>0.18</v>
      </c>
      <c r="U472" s="74">
        <v>10269.42</v>
      </c>
      <c r="V472" s="74">
        <f>U472*1.18</f>
        <v>12117.9156</v>
      </c>
      <c r="W472" s="73" t="s">
        <v>143</v>
      </c>
      <c r="X472" s="73" t="s">
        <v>133</v>
      </c>
      <c r="Y472" s="73" t="s">
        <v>133</v>
      </c>
      <c r="Z472" s="73" t="s">
        <v>290</v>
      </c>
      <c r="AA472" s="76">
        <v>42323</v>
      </c>
      <c r="AB472" s="76">
        <v>42353</v>
      </c>
      <c r="AC472" s="77"/>
      <c r="AD472" s="77"/>
      <c r="AE472" s="72" t="str">
        <f t="shared" si="43"/>
        <v>Выполнение работ по окраске опор ВЛ 35-220кВ в 2016-2018г.</v>
      </c>
      <c r="AF472" s="73" t="s">
        <v>1306</v>
      </c>
      <c r="AG472" s="71" t="s">
        <v>230</v>
      </c>
      <c r="AH472" s="71" t="s">
        <v>231</v>
      </c>
      <c r="AI472" s="77">
        <v>1</v>
      </c>
      <c r="AJ472" s="77">
        <v>46209</v>
      </c>
      <c r="AK472" s="71" t="s">
        <v>684</v>
      </c>
      <c r="AL472" s="76">
        <v>42370</v>
      </c>
      <c r="AM472" s="76">
        <v>42461</v>
      </c>
      <c r="AN472" s="76">
        <v>43190</v>
      </c>
      <c r="AO472" s="77" t="s">
        <v>1142</v>
      </c>
      <c r="AP472" s="71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4"/>
      <c r="BB472" s="77"/>
      <c r="BC472" s="71" t="s">
        <v>2401</v>
      </c>
      <c r="BD472" s="71" t="s">
        <v>2381</v>
      </c>
      <c r="BE472" s="71" t="s">
        <v>1737</v>
      </c>
      <c r="BF472" s="71">
        <v>4520080</v>
      </c>
    </row>
    <row r="473" spans="1:58" s="78" customFormat="1" ht="68.25" customHeight="1">
      <c r="A473" s="71">
        <v>3</v>
      </c>
      <c r="B473" s="71" t="s">
        <v>2405</v>
      </c>
      <c r="C473" s="71" t="s">
        <v>133</v>
      </c>
      <c r="D473" s="71" t="s">
        <v>2378</v>
      </c>
      <c r="E473" s="71" t="s">
        <v>2625</v>
      </c>
      <c r="F473" s="90" t="s">
        <v>1737</v>
      </c>
      <c r="G473" s="91" t="s">
        <v>2735</v>
      </c>
      <c r="H473" s="71" t="s">
        <v>136</v>
      </c>
      <c r="I473" s="71">
        <v>837907</v>
      </c>
      <c r="J473" s="72" t="s">
        <v>2406</v>
      </c>
      <c r="K473" s="71" t="s">
        <v>2407</v>
      </c>
      <c r="L473" s="71" t="s">
        <v>635</v>
      </c>
      <c r="M473" s="73" t="s">
        <v>140</v>
      </c>
      <c r="N473" s="73">
        <v>201020204</v>
      </c>
      <c r="O473" s="73" t="s">
        <v>123</v>
      </c>
      <c r="P473" s="71" t="s">
        <v>142</v>
      </c>
      <c r="Q473" s="74">
        <f>2310.94522+1000</f>
        <v>3310.9452200000001</v>
      </c>
      <c r="R473" s="74">
        <f t="shared" si="40"/>
        <v>3906.9153595999996</v>
      </c>
      <c r="S473" s="74">
        <f>U473</f>
        <v>3310.9452200000001</v>
      </c>
      <c r="T473" s="75">
        <v>0.18</v>
      </c>
      <c r="U473" s="74">
        <f>Q473</f>
        <v>3310.9452200000001</v>
      </c>
      <c r="V473" s="74">
        <f>U473*1.18</f>
        <v>3906.9153595999996</v>
      </c>
      <c r="W473" s="73" t="s">
        <v>289</v>
      </c>
      <c r="X473" s="73" t="s">
        <v>133</v>
      </c>
      <c r="Y473" s="73" t="s">
        <v>133</v>
      </c>
      <c r="Z473" s="73" t="s">
        <v>290</v>
      </c>
      <c r="AA473" s="76">
        <v>42323</v>
      </c>
      <c r="AB473" s="76">
        <v>42353</v>
      </c>
      <c r="AC473" s="77"/>
      <c r="AD473" s="77"/>
      <c r="AE473" s="72" t="str">
        <f t="shared" si="43"/>
        <v>Проведение сервисного обслуживания и повышения надежности элегазового оборудования на ПС ЗЭС в 2016г</v>
      </c>
      <c r="AF473" s="73" t="s">
        <v>1306</v>
      </c>
      <c r="AG473" s="71" t="s">
        <v>230</v>
      </c>
      <c r="AH473" s="71" t="s">
        <v>231</v>
      </c>
      <c r="AI473" s="77">
        <v>1</v>
      </c>
      <c r="AJ473" s="77">
        <v>46209</v>
      </c>
      <c r="AK473" s="71" t="s">
        <v>684</v>
      </c>
      <c r="AL473" s="76">
        <v>42370</v>
      </c>
      <c r="AM473" s="76">
        <v>42388</v>
      </c>
      <c r="AN473" s="76">
        <v>42735</v>
      </c>
      <c r="AO473" s="77">
        <v>2016</v>
      </c>
      <c r="AP473" s="71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4"/>
      <c r="BB473" s="77"/>
      <c r="BC473" s="71" t="s">
        <v>667</v>
      </c>
      <c r="BD473" s="71" t="s">
        <v>2381</v>
      </c>
      <c r="BE473" s="71" t="s">
        <v>1737</v>
      </c>
      <c r="BF473" s="71">
        <v>4560298</v>
      </c>
    </row>
    <row r="474" spans="1:58" s="78" customFormat="1" ht="68.25" customHeight="1">
      <c r="A474" s="71">
        <v>3</v>
      </c>
      <c r="B474" s="71" t="s">
        <v>2408</v>
      </c>
      <c r="C474" s="71" t="s">
        <v>133</v>
      </c>
      <c r="D474" s="71" t="s">
        <v>2378</v>
      </c>
      <c r="E474" s="71" t="s">
        <v>2625</v>
      </c>
      <c r="F474" s="90" t="s">
        <v>1737</v>
      </c>
      <c r="G474" s="91" t="s">
        <v>2728</v>
      </c>
      <c r="H474" s="71" t="s">
        <v>408</v>
      </c>
      <c r="I474" s="71">
        <v>837909</v>
      </c>
      <c r="J474" s="72" t="s">
        <v>2409</v>
      </c>
      <c r="K474" s="71" t="s">
        <v>2410</v>
      </c>
      <c r="L474" s="71" t="s">
        <v>635</v>
      </c>
      <c r="M474" s="73" t="s">
        <v>140</v>
      </c>
      <c r="N474" s="73" t="s">
        <v>255</v>
      </c>
      <c r="O474" s="73" t="s">
        <v>123</v>
      </c>
      <c r="P474" s="71" t="s">
        <v>142</v>
      </c>
      <c r="Q474" s="74">
        <v>3172.9371999999998</v>
      </c>
      <c r="R474" s="74">
        <f t="shared" si="40"/>
        <v>3744.0658959999996</v>
      </c>
      <c r="S474" s="74">
        <f>U474</f>
        <v>3172.9371999999998</v>
      </c>
      <c r="T474" s="75">
        <v>0.18</v>
      </c>
      <c r="U474" s="74">
        <f>Q474</f>
        <v>3172.9371999999998</v>
      </c>
      <c r="V474" s="74">
        <f>U474*1.18</f>
        <v>3744.0658959999996</v>
      </c>
      <c r="W474" s="73" t="s">
        <v>289</v>
      </c>
      <c r="X474" s="73" t="s">
        <v>133</v>
      </c>
      <c r="Y474" s="73" t="s">
        <v>133</v>
      </c>
      <c r="Z474" s="73" t="s">
        <v>290</v>
      </c>
      <c r="AA474" s="76">
        <v>42323</v>
      </c>
      <c r="AB474" s="76">
        <v>42353</v>
      </c>
      <c r="AC474" s="77"/>
      <c r="AD474" s="77"/>
      <c r="AE474" s="72" t="str">
        <f t="shared" si="43"/>
        <v>Обработка кабелей огнезащитным составом</v>
      </c>
      <c r="AF474" s="73" t="s">
        <v>1306</v>
      </c>
      <c r="AG474" s="71" t="s">
        <v>225</v>
      </c>
      <c r="AH474" s="71" t="s">
        <v>226</v>
      </c>
      <c r="AI474" s="77">
        <v>5260</v>
      </c>
      <c r="AJ474" s="77">
        <v>46209</v>
      </c>
      <c r="AK474" s="71" t="s">
        <v>684</v>
      </c>
      <c r="AL474" s="76">
        <v>42370</v>
      </c>
      <c r="AM474" s="76">
        <v>42388</v>
      </c>
      <c r="AN474" s="76">
        <v>42735</v>
      </c>
      <c r="AO474" s="77">
        <v>2016</v>
      </c>
      <c r="AP474" s="71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4"/>
      <c r="BB474" s="77"/>
      <c r="BC474" s="71" t="s">
        <v>667</v>
      </c>
      <c r="BD474" s="71" t="s">
        <v>2381</v>
      </c>
      <c r="BE474" s="71" t="s">
        <v>1737</v>
      </c>
      <c r="BF474" s="71">
        <v>9319550</v>
      </c>
    </row>
    <row r="475" spans="1:58" s="78" customFormat="1" ht="68.25" customHeight="1">
      <c r="A475" s="71">
        <v>3</v>
      </c>
      <c r="B475" s="71" t="s">
        <v>2411</v>
      </c>
      <c r="C475" s="71" t="s">
        <v>133</v>
      </c>
      <c r="D475" s="71" t="s">
        <v>2378</v>
      </c>
      <c r="E475" s="71" t="s">
        <v>2625</v>
      </c>
      <c r="F475" s="90" t="s">
        <v>1737</v>
      </c>
      <c r="G475" s="91" t="s">
        <v>2767</v>
      </c>
      <c r="H475" s="71" t="s">
        <v>408</v>
      </c>
      <c r="I475" s="71">
        <v>837908</v>
      </c>
      <c r="J475" s="72" t="s">
        <v>2412</v>
      </c>
      <c r="K475" s="71" t="s">
        <v>2413</v>
      </c>
      <c r="L475" s="71" t="s">
        <v>635</v>
      </c>
      <c r="M475" s="73" t="s">
        <v>140</v>
      </c>
      <c r="N475" s="73">
        <v>201020204</v>
      </c>
      <c r="O475" s="73" t="s">
        <v>123</v>
      </c>
      <c r="P475" s="71" t="s">
        <v>142</v>
      </c>
      <c r="Q475" s="74">
        <f>4805+232+296-423</f>
        <v>4910</v>
      </c>
      <c r="R475" s="74">
        <f t="shared" si="40"/>
        <v>5793.7999999999993</v>
      </c>
      <c r="S475" s="74">
        <f>U475</f>
        <v>4910</v>
      </c>
      <c r="T475" s="75">
        <v>0.18</v>
      </c>
      <c r="U475" s="74">
        <f>Q475</f>
        <v>4910</v>
      </c>
      <c r="V475" s="74">
        <f t="shared" ref="V475:V491" si="44">R475</f>
        <v>5793.7999999999993</v>
      </c>
      <c r="W475" s="73" t="s">
        <v>289</v>
      </c>
      <c r="X475" s="73" t="s">
        <v>133</v>
      </c>
      <c r="Y475" s="73" t="s">
        <v>133</v>
      </c>
      <c r="Z475" s="73" t="s">
        <v>290</v>
      </c>
      <c r="AA475" s="76">
        <v>42323</v>
      </c>
      <c r="AB475" s="76">
        <v>42353</v>
      </c>
      <c r="AC475" s="77"/>
      <c r="AD475" s="77"/>
      <c r="AE475" s="72" t="str">
        <f t="shared" si="43"/>
        <v>Изготовление табличек с диспетчерскими наименованиями в ОРУ ПС 35-220 кВ и знаков нумерации, фазировки устанавливаемые на ВЛ 35-220 кВ</v>
      </c>
      <c r="AF475" s="73" t="s">
        <v>1306</v>
      </c>
      <c r="AG475" s="71" t="s">
        <v>230</v>
      </c>
      <c r="AH475" s="71" t="s">
        <v>231</v>
      </c>
      <c r="AI475" s="77">
        <v>6230</v>
      </c>
      <c r="AJ475" s="77">
        <v>46209</v>
      </c>
      <c r="AK475" s="71" t="s">
        <v>684</v>
      </c>
      <c r="AL475" s="76">
        <v>42370</v>
      </c>
      <c r="AM475" s="76">
        <v>42388</v>
      </c>
      <c r="AN475" s="76">
        <v>42735</v>
      </c>
      <c r="AO475" s="77">
        <v>2016</v>
      </c>
      <c r="AP475" s="71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4"/>
      <c r="BB475" s="77"/>
      <c r="BC475" s="71" t="s">
        <v>667</v>
      </c>
      <c r="BD475" s="71" t="s">
        <v>2381</v>
      </c>
      <c r="BE475" s="71" t="s">
        <v>1737</v>
      </c>
      <c r="BF475" s="71">
        <v>9430000</v>
      </c>
    </row>
    <row r="476" spans="1:58" s="78" customFormat="1" ht="68.25" customHeight="1">
      <c r="A476" s="71">
        <v>8</v>
      </c>
      <c r="B476" s="71" t="s">
        <v>2414</v>
      </c>
      <c r="C476" s="71" t="s">
        <v>133</v>
      </c>
      <c r="D476" s="71" t="s">
        <v>2378</v>
      </c>
      <c r="E476" s="71" t="s">
        <v>2625</v>
      </c>
      <c r="F476" s="90" t="s">
        <v>1737</v>
      </c>
      <c r="G476" s="91" t="s">
        <v>2729</v>
      </c>
      <c r="H476" s="71" t="s">
        <v>136</v>
      </c>
      <c r="I476" s="71">
        <v>837921</v>
      </c>
      <c r="J476" s="72" t="s">
        <v>2415</v>
      </c>
      <c r="K476" s="71" t="s">
        <v>2416</v>
      </c>
      <c r="L476" s="71" t="s">
        <v>635</v>
      </c>
      <c r="M476" s="73" t="s">
        <v>140</v>
      </c>
      <c r="N476" s="73">
        <v>20105140703</v>
      </c>
      <c r="O476" s="73" t="s">
        <v>81</v>
      </c>
      <c r="P476" s="71" t="s">
        <v>142</v>
      </c>
      <c r="Q476" s="74">
        <f>33052.2126-1862</f>
        <v>31190.212599999999</v>
      </c>
      <c r="R476" s="74">
        <f t="shared" si="40"/>
        <v>36804.450868</v>
      </c>
      <c r="S476" s="74">
        <v>26915.1</v>
      </c>
      <c r="T476" s="75">
        <v>0.18</v>
      </c>
      <c r="U476" s="74">
        <f>Q476</f>
        <v>31190.212599999999</v>
      </c>
      <c r="V476" s="74">
        <f t="shared" si="44"/>
        <v>36804.450868</v>
      </c>
      <c r="W476" s="73" t="s">
        <v>143</v>
      </c>
      <c r="X476" s="73" t="s">
        <v>133</v>
      </c>
      <c r="Y476" s="73" t="s">
        <v>133</v>
      </c>
      <c r="Z476" s="73" t="s">
        <v>290</v>
      </c>
      <c r="AA476" s="76">
        <v>42323</v>
      </c>
      <c r="AB476" s="76">
        <v>42353</v>
      </c>
      <c r="AC476" s="77"/>
      <c r="AD476" s="77"/>
      <c r="AE476" s="72" t="str">
        <f t="shared" si="43"/>
        <v>Работы по регламентному содержанию территорий ПС и участков в 2016-2017г.</v>
      </c>
      <c r="AF476" s="73" t="s">
        <v>1306</v>
      </c>
      <c r="AG476" s="71" t="s">
        <v>230</v>
      </c>
      <c r="AH476" s="71" t="s">
        <v>231</v>
      </c>
      <c r="AI476" s="77">
        <v>1</v>
      </c>
      <c r="AJ476" s="77">
        <v>46209</v>
      </c>
      <c r="AK476" s="71" t="s">
        <v>684</v>
      </c>
      <c r="AL476" s="76">
        <v>42370</v>
      </c>
      <c r="AM476" s="76">
        <v>42524</v>
      </c>
      <c r="AN476" s="76">
        <v>42888</v>
      </c>
      <c r="AO476" s="77" t="s">
        <v>292</v>
      </c>
      <c r="AP476" s="71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4"/>
      <c r="BB476" s="77"/>
      <c r="BC476" s="71" t="s">
        <v>667</v>
      </c>
      <c r="BD476" s="71" t="s">
        <v>2381</v>
      </c>
      <c r="BE476" s="71" t="s">
        <v>1737</v>
      </c>
      <c r="BF476" s="71">
        <v>7422000</v>
      </c>
    </row>
    <row r="477" spans="1:58" s="78" customFormat="1" ht="68.25" customHeight="1">
      <c r="A477" s="71">
        <v>3</v>
      </c>
      <c r="B477" s="71" t="s">
        <v>2417</v>
      </c>
      <c r="C477" s="71" t="s">
        <v>133</v>
      </c>
      <c r="D477" s="71" t="s">
        <v>2378</v>
      </c>
      <c r="E477" s="71" t="s">
        <v>2625</v>
      </c>
      <c r="F477" s="90" t="s">
        <v>1737</v>
      </c>
      <c r="G477" s="91" t="s">
        <v>2722</v>
      </c>
      <c r="H477" s="71" t="s">
        <v>408</v>
      </c>
      <c r="I477" s="71">
        <v>837914</v>
      </c>
      <c r="J477" s="72" t="s">
        <v>2418</v>
      </c>
      <c r="K477" s="71" t="s">
        <v>2419</v>
      </c>
      <c r="L477" s="71" t="s">
        <v>635</v>
      </c>
      <c r="M477" s="73" t="s">
        <v>140</v>
      </c>
      <c r="N477" s="73">
        <v>20105140301</v>
      </c>
      <c r="O477" s="73" t="s">
        <v>79</v>
      </c>
      <c r="P477" s="71" t="s">
        <v>142</v>
      </c>
      <c r="Q477" s="74">
        <v>3600</v>
      </c>
      <c r="R477" s="74">
        <f t="shared" si="40"/>
        <v>4248</v>
      </c>
      <c r="S477" s="74">
        <v>1200</v>
      </c>
      <c r="T477" s="75">
        <v>0.18</v>
      </c>
      <c r="U477" s="74">
        <f>Q477</f>
        <v>3600</v>
      </c>
      <c r="V477" s="74">
        <f t="shared" si="44"/>
        <v>4248</v>
      </c>
      <c r="W477" s="73" t="s">
        <v>289</v>
      </c>
      <c r="X477" s="73" t="s">
        <v>133</v>
      </c>
      <c r="Y477" s="73" t="s">
        <v>133</v>
      </c>
      <c r="Z477" s="73" t="s">
        <v>290</v>
      </c>
      <c r="AA477" s="76">
        <v>42323</v>
      </c>
      <c r="AB477" s="76">
        <v>42353</v>
      </c>
      <c r="AC477" s="77"/>
      <c r="AD477" s="77"/>
      <c r="AE477" s="72" t="str">
        <f t="shared" si="43"/>
        <v>Техничесое обслуживание кондиционеров и вентиляционных систем в 2016-2017г.</v>
      </c>
      <c r="AF477" s="73" t="s">
        <v>1306</v>
      </c>
      <c r="AG477" s="71" t="s">
        <v>230</v>
      </c>
      <c r="AH477" s="71" t="s">
        <v>231</v>
      </c>
      <c r="AI477" s="77">
        <v>558</v>
      </c>
      <c r="AJ477" s="77">
        <v>46209</v>
      </c>
      <c r="AK477" s="71" t="s">
        <v>684</v>
      </c>
      <c r="AL477" s="76">
        <v>42370</v>
      </c>
      <c r="AM477" s="76">
        <v>42614</v>
      </c>
      <c r="AN477" s="76">
        <v>42977</v>
      </c>
      <c r="AO477" s="77" t="s">
        <v>292</v>
      </c>
      <c r="AP477" s="71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4"/>
      <c r="BB477" s="77"/>
      <c r="BC477" s="71" t="s">
        <v>2420</v>
      </c>
      <c r="BD477" s="71" t="s">
        <v>2381</v>
      </c>
      <c r="BE477" s="71" t="s">
        <v>1737</v>
      </c>
      <c r="BF477" s="71">
        <v>4530870</v>
      </c>
    </row>
    <row r="478" spans="1:58" s="78" customFormat="1" ht="68.25" customHeight="1">
      <c r="A478" s="71">
        <v>3</v>
      </c>
      <c r="B478" s="71" t="s">
        <v>2421</v>
      </c>
      <c r="C478" s="71" t="s">
        <v>133</v>
      </c>
      <c r="D478" s="71" t="s">
        <v>2378</v>
      </c>
      <c r="E478" s="71" t="s">
        <v>2625</v>
      </c>
      <c r="F478" s="90" t="s">
        <v>1737</v>
      </c>
      <c r="G478" s="91" t="s">
        <v>2808</v>
      </c>
      <c r="H478" s="71" t="s">
        <v>136</v>
      </c>
      <c r="I478" s="71">
        <v>837910</v>
      </c>
      <c r="J478" s="72" t="s">
        <v>2422</v>
      </c>
      <c r="K478" s="71" t="s">
        <v>2423</v>
      </c>
      <c r="L478" s="71" t="s">
        <v>635</v>
      </c>
      <c r="M478" s="73" t="s">
        <v>140</v>
      </c>
      <c r="N478" s="73" t="s">
        <v>255</v>
      </c>
      <c r="O478" s="73" t="s">
        <v>123</v>
      </c>
      <c r="P478" s="71" t="s">
        <v>142</v>
      </c>
      <c r="Q478" s="74">
        <v>1391.98</v>
      </c>
      <c r="R478" s="74">
        <f t="shared" si="40"/>
        <v>1642.5364</v>
      </c>
      <c r="S478" s="74">
        <v>1391.98</v>
      </c>
      <c r="T478" s="75">
        <v>0.18</v>
      </c>
      <c r="U478" s="74">
        <v>1391.98</v>
      </c>
      <c r="V478" s="74">
        <f t="shared" si="44"/>
        <v>1642.5364</v>
      </c>
      <c r="W478" s="73" t="s">
        <v>289</v>
      </c>
      <c r="X478" s="73" t="s">
        <v>133</v>
      </c>
      <c r="Y478" s="73" t="s">
        <v>133</v>
      </c>
      <c r="Z478" s="73" t="s">
        <v>290</v>
      </c>
      <c r="AA478" s="76">
        <v>42323</v>
      </c>
      <c r="AB478" s="76">
        <v>42353</v>
      </c>
      <c r="AC478" s="77"/>
      <c r="AD478" s="77"/>
      <c r="AE478" s="72" t="str">
        <f t="shared" si="43"/>
        <v>Техническое освидетельствование силовых трансформаторов  в 2016г</v>
      </c>
      <c r="AF478" s="73" t="s">
        <v>1306</v>
      </c>
      <c r="AG478" s="71" t="s">
        <v>230</v>
      </c>
      <c r="AH478" s="71" t="s">
        <v>231</v>
      </c>
      <c r="AI478" s="77">
        <v>10</v>
      </c>
      <c r="AJ478" s="77">
        <v>46209</v>
      </c>
      <c r="AK478" s="71" t="s">
        <v>684</v>
      </c>
      <c r="AL478" s="76">
        <v>42370</v>
      </c>
      <c r="AM478" s="76">
        <v>42388</v>
      </c>
      <c r="AN478" s="76">
        <v>42735</v>
      </c>
      <c r="AO478" s="77">
        <v>2016</v>
      </c>
      <c r="AP478" s="71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4"/>
      <c r="BB478" s="77"/>
      <c r="BC478" s="71" t="s">
        <v>2424</v>
      </c>
      <c r="BD478" s="71" t="s">
        <v>2381</v>
      </c>
      <c r="BE478" s="71" t="s">
        <v>1737</v>
      </c>
      <c r="BF478" s="71">
        <v>7400000</v>
      </c>
    </row>
    <row r="479" spans="1:58" s="78" customFormat="1" ht="68.25" customHeight="1">
      <c r="A479" s="71">
        <v>3</v>
      </c>
      <c r="B479" s="71" t="s">
        <v>2425</v>
      </c>
      <c r="C479" s="71" t="s">
        <v>133</v>
      </c>
      <c r="D479" s="71" t="s">
        <v>2378</v>
      </c>
      <c r="E479" s="71" t="s">
        <v>2625</v>
      </c>
      <c r="F479" s="90" t="s">
        <v>1737</v>
      </c>
      <c r="G479" s="91" t="s">
        <v>2808</v>
      </c>
      <c r="H479" s="71" t="s">
        <v>136</v>
      </c>
      <c r="I479" s="71">
        <v>837911</v>
      </c>
      <c r="J479" s="72" t="s">
        <v>2426</v>
      </c>
      <c r="K479" s="71" t="s">
        <v>2427</v>
      </c>
      <c r="L479" s="71" t="s">
        <v>635</v>
      </c>
      <c r="M479" s="73" t="s">
        <v>140</v>
      </c>
      <c r="N479" s="73" t="s">
        <v>255</v>
      </c>
      <c r="O479" s="73" t="s">
        <v>123</v>
      </c>
      <c r="P479" s="71" t="s">
        <v>142</v>
      </c>
      <c r="Q479" s="74">
        <v>3678</v>
      </c>
      <c r="R479" s="74">
        <f t="shared" si="40"/>
        <v>4340.04</v>
      </c>
      <c r="S479" s="74">
        <f>U479</f>
        <v>3678</v>
      </c>
      <c r="T479" s="75">
        <v>0.18</v>
      </c>
      <c r="U479" s="74">
        <f>Q479</f>
        <v>3678</v>
      </c>
      <c r="V479" s="74">
        <f t="shared" si="44"/>
        <v>4340.04</v>
      </c>
      <c r="W479" s="73" t="s">
        <v>289</v>
      </c>
      <c r="X479" s="73" t="s">
        <v>133</v>
      </c>
      <c r="Y479" s="73" t="s">
        <v>133</v>
      </c>
      <c r="Z479" s="73" t="s">
        <v>290</v>
      </c>
      <c r="AA479" s="76">
        <v>42323</v>
      </c>
      <c r="AB479" s="76">
        <v>42353</v>
      </c>
      <c r="AC479" s="77"/>
      <c r="AD479" s="77"/>
      <c r="AE479" s="72" t="str">
        <f t="shared" si="43"/>
        <v>Техническое освидетельствование ВЛ 35-220 кВ Западных электрических сетей в 2016г.</v>
      </c>
      <c r="AF479" s="73" t="s">
        <v>1306</v>
      </c>
      <c r="AG479" s="71" t="s">
        <v>230</v>
      </c>
      <c r="AH479" s="71" t="s">
        <v>231</v>
      </c>
      <c r="AI479" s="77">
        <v>78</v>
      </c>
      <c r="AJ479" s="77">
        <v>46209</v>
      </c>
      <c r="AK479" s="71" t="s">
        <v>684</v>
      </c>
      <c r="AL479" s="76">
        <v>42370</v>
      </c>
      <c r="AM479" s="76">
        <v>42388</v>
      </c>
      <c r="AN479" s="76">
        <v>42735</v>
      </c>
      <c r="AO479" s="77">
        <v>2016</v>
      </c>
      <c r="AP479" s="71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4"/>
      <c r="BB479" s="77"/>
      <c r="BC479" s="71" t="s">
        <v>2401</v>
      </c>
      <c r="BD479" s="71" t="s">
        <v>2381</v>
      </c>
      <c r="BE479" s="71" t="s">
        <v>1737</v>
      </c>
      <c r="BF479" s="71">
        <v>7400000</v>
      </c>
    </row>
    <row r="480" spans="1:58" s="78" customFormat="1" ht="68.25" customHeight="1">
      <c r="A480" s="71">
        <v>3</v>
      </c>
      <c r="B480" s="71" t="s">
        <v>2428</v>
      </c>
      <c r="C480" s="71" t="s">
        <v>133</v>
      </c>
      <c r="D480" s="71" t="s">
        <v>2378</v>
      </c>
      <c r="E480" s="71" t="s">
        <v>2625</v>
      </c>
      <c r="F480" s="90" t="s">
        <v>1737</v>
      </c>
      <c r="G480" s="91" t="s">
        <v>2819</v>
      </c>
      <c r="H480" s="71" t="s">
        <v>136</v>
      </c>
      <c r="I480" s="71">
        <v>837912</v>
      </c>
      <c r="J480" s="72" t="s">
        <v>2429</v>
      </c>
      <c r="K480" s="71" t="s">
        <v>2430</v>
      </c>
      <c r="L480" s="71" t="s">
        <v>635</v>
      </c>
      <c r="M480" s="73" t="s">
        <v>140</v>
      </c>
      <c r="N480" s="73" t="s">
        <v>255</v>
      </c>
      <c r="O480" s="73" t="s">
        <v>123</v>
      </c>
      <c r="P480" s="71" t="s">
        <v>142</v>
      </c>
      <c r="Q480" s="74">
        <v>3700</v>
      </c>
      <c r="R480" s="74">
        <f t="shared" si="40"/>
        <v>4366</v>
      </c>
      <c r="S480" s="74">
        <f>U480</f>
        <v>3700</v>
      </c>
      <c r="T480" s="75">
        <v>0.18</v>
      </c>
      <c r="U480" s="74">
        <f>Q480</f>
        <v>3700</v>
      </c>
      <c r="V480" s="74">
        <f t="shared" si="44"/>
        <v>4366</v>
      </c>
      <c r="W480" s="73" t="s">
        <v>289</v>
      </c>
      <c r="X480" s="73" t="s">
        <v>133</v>
      </c>
      <c r="Y480" s="73" t="s">
        <v>133</v>
      </c>
      <c r="Z480" s="73" t="s">
        <v>290</v>
      </c>
      <c r="AA480" s="76">
        <v>42323</v>
      </c>
      <c r="AB480" s="76">
        <v>42353</v>
      </c>
      <c r="AC480" s="77"/>
      <c r="AD480" s="77"/>
      <c r="AE480" s="72" t="str">
        <f t="shared" si="43"/>
        <v>Обследование ВЛ с применением воздушного лазерного сканирования</v>
      </c>
      <c r="AF480" s="73" t="s">
        <v>1306</v>
      </c>
      <c r="AG480" s="71" t="s">
        <v>456</v>
      </c>
      <c r="AH480" s="71" t="s">
        <v>72</v>
      </c>
      <c r="AI480" s="77">
        <v>180</v>
      </c>
      <c r="AJ480" s="77">
        <v>46209</v>
      </c>
      <c r="AK480" s="71" t="s">
        <v>684</v>
      </c>
      <c r="AL480" s="76">
        <v>42370</v>
      </c>
      <c r="AM480" s="76">
        <v>42388</v>
      </c>
      <c r="AN480" s="76">
        <v>42735</v>
      </c>
      <c r="AO480" s="77">
        <v>2016</v>
      </c>
      <c r="AP480" s="71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4"/>
      <c r="BB480" s="77"/>
      <c r="BC480" s="71" t="s">
        <v>2401</v>
      </c>
      <c r="BD480" s="71" t="s">
        <v>2381</v>
      </c>
      <c r="BE480" s="71" t="s">
        <v>1737</v>
      </c>
      <c r="BF480" s="71">
        <v>2429732</v>
      </c>
    </row>
    <row r="481" spans="1:58" s="78" customFormat="1" ht="68.25" customHeight="1">
      <c r="A481" s="71">
        <v>3</v>
      </c>
      <c r="B481" s="71" t="s">
        <v>2431</v>
      </c>
      <c r="C481" s="71" t="s">
        <v>133</v>
      </c>
      <c r="D481" s="71" t="s">
        <v>2378</v>
      </c>
      <c r="E481" s="71" t="s">
        <v>2625</v>
      </c>
      <c r="F481" s="90" t="s">
        <v>1737</v>
      </c>
      <c r="G481" s="91" t="s">
        <v>2808</v>
      </c>
      <c r="H481" s="71" t="s">
        <v>136</v>
      </c>
      <c r="I481" s="71">
        <v>837922</v>
      </c>
      <c r="J481" s="72" t="s">
        <v>2432</v>
      </c>
      <c r="K481" s="71" t="s">
        <v>2433</v>
      </c>
      <c r="L481" s="71" t="s">
        <v>635</v>
      </c>
      <c r="M481" s="73" t="s">
        <v>140</v>
      </c>
      <c r="N481" s="73" t="s">
        <v>255</v>
      </c>
      <c r="O481" s="73" t="s">
        <v>123</v>
      </c>
      <c r="P481" s="71" t="s">
        <v>142</v>
      </c>
      <c r="Q481" s="74">
        <f>4000-1862</f>
        <v>2138</v>
      </c>
      <c r="R481" s="74">
        <f t="shared" si="40"/>
        <v>2522.8399999999997</v>
      </c>
      <c r="S481" s="74">
        <f>U481</f>
        <v>2138</v>
      </c>
      <c r="T481" s="75">
        <v>0.18</v>
      </c>
      <c r="U481" s="74">
        <f>Q481</f>
        <v>2138</v>
      </c>
      <c r="V481" s="74">
        <f t="shared" si="44"/>
        <v>2522.8399999999997</v>
      </c>
      <c r="W481" s="73" t="s">
        <v>289</v>
      </c>
      <c r="X481" s="73" t="s">
        <v>133</v>
      </c>
      <c r="Y481" s="73" t="s">
        <v>133</v>
      </c>
      <c r="Z481" s="73" t="s">
        <v>290</v>
      </c>
      <c r="AA481" s="76">
        <v>42323</v>
      </c>
      <c r="AB481" s="76">
        <v>42353</v>
      </c>
      <c r="AC481" s="77"/>
      <c r="AD481" s="77"/>
      <c r="AE481" s="72" t="s">
        <v>2432</v>
      </c>
      <c r="AF481" s="73" t="s">
        <v>1306</v>
      </c>
      <c r="AG481" s="71" t="s">
        <v>230</v>
      </c>
      <c r="AH481" s="71" t="s">
        <v>231</v>
      </c>
      <c r="AI481" s="77">
        <v>192</v>
      </c>
      <c r="AJ481" s="77">
        <v>46209</v>
      </c>
      <c r="AK481" s="71" t="s">
        <v>684</v>
      </c>
      <c r="AL481" s="76">
        <v>42370</v>
      </c>
      <c r="AM481" s="76">
        <v>42370</v>
      </c>
      <c r="AN481" s="76">
        <v>42735</v>
      </c>
      <c r="AO481" s="77">
        <v>2016</v>
      </c>
      <c r="AP481" s="71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4"/>
      <c r="BB481" s="77"/>
      <c r="BC481" s="71" t="s">
        <v>2396</v>
      </c>
      <c r="BD481" s="71" t="s">
        <v>2381</v>
      </c>
      <c r="BE481" s="71" t="s">
        <v>1737</v>
      </c>
      <c r="BF481" s="71">
        <v>7400000</v>
      </c>
    </row>
    <row r="482" spans="1:58" s="78" customFormat="1" ht="68.25" customHeight="1">
      <c r="A482" s="71">
        <v>3</v>
      </c>
      <c r="B482" s="71" t="s">
        <v>2434</v>
      </c>
      <c r="C482" s="71" t="s">
        <v>133</v>
      </c>
      <c r="D482" s="71" t="s">
        <v>2378</v>
      </c>
      <c r="E482" s="71" t="s">
        <v>2625</v>
      </c>
      <c r="F482" s="90" t="s">
        <v>1737</v>
      </c>
      <c r="G482" s="91" t="s">
        <v>2729</v>
      </c>
      <c r="H482" s="71" t="s">
        <v>408</v>
      </c>
      <c r="I482" s="71">
        <v>837915</v>
      </c>
      <c r="J482" s="72" t="s">
        <v>2435</v>
      </c>
      <c r="K482" s="71" t="s">
        <v>2413</v>
      </c>
      <c r="L482" s="71" t="s">
        <v>635</v>
      </c>
      <c r="M482" s="73" t="s">
        <v>140</v>
      </c>
      <c r="N482" s="73" t="s">
        <v>255</v>
      </c>
      <c r="O482" s="73" t="s">
        <v>123</v>
      </c>
      <c r="P482" s="71" t="s">
        <v>142</v>
      </c>
      <c r="Q482" s="74">
        <v>2407.1413899999998</v>
      </c>
      <c r="R482" s="74">
        <f t="shared" si="40"/>
        <v>2840.4268401999998</v>
      </c>
      <c r="S482" s="74">
        <f>U482</f>
        <v>2407.1413899999998</v>
      </c>
      <c r="T482" s="75">
        <v>0.18</v>
      </c>
      <c r="U482" s="74">
        <f>Q482</f>
        <v>2407.1413899999998</v>
      </c>
      <c r="V482" s="74">
        <f t="shared" si="44"/>
        <v>2840.4268401999998</v>
      </c>
      <c r="W482" s="73" t="s">
        <v>289</v>
      </c>
      <c r="X482" s="73" t="s">
        <v>133</v>
      </c>
      <c r="Y482" s="73" t="s">
        <v>133</v>
      </c>
      <c r="Z482" s="73" t="s">
        <v>290</v>
      </c>
      <c r="AA482" s="76">
        <v>42323</v>
      </c>
      <c r="AB482" s="76">
        <v>42353</v>
      </c>
      <c r="AC482" s="77"/>
      <c r="AD482" s="77"/>
      <c r="AE482" s="72" t="str">
        <f t="shared" ref="AE482:AE491" si="45">J482</f>
        <v>Техническое обслуживание тепловых пунктов электрокотельных. Подготовка к ОЗП инженерных трасс (отопление) в 2016г</v>
      </c>
      <c r="AF482" s="73" t="s">
        <v>1306</v>
      </c>
      <c r="AG482" s="71" t="s">
        <v>230</v>
      </c>
      <c r="AH482" s="71" t="s">
        <v>231</v>
      </c>
      <c r="AI482" s="77">
        <v>1</v>
      </c>
      <c r="AJ482" s="77">
        <v>46209</v>
      </c>
      <c r="AK482" s="71" t="s">
        <v>684</v>
      </c>
      <c r="AL482" s="76">
        <v>42370</v>
      </c>
      <c r="AM482" s="76">
        <v>42370</v>
      </c>
      <c r="AN482" s="76">
        <v>42735</v>
      </c>
      <c r="AO482" s="77">
        <v>2016</v>
      </c>
      <c r="AP482" s="71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4"/>
      <c r="BB482" s="77"/>
      <c r="BC482" s="71" t="s">
        <v>2396</v>
      </c>
      <c r="BD482" s="71" t="s">
        <v>2381</v>
      </c>
      <c r="BE482" s="71" t="s">
        <v>1737</v>
      </c>
      <c r="BF482" s="71">
        <v>7422000</v>
      </c>
    </row>
    <row r="483" spans="1:58" s="78" customFormat="1" ht="68.25" customHeight="1">
      <c r="A483" s="71">
        <v>3</v>
      </c>
      <c r="B483" s="71" t="s">
        <v>2436</v>
      </c>
      <c r="C483" s="71" t="s">
        <v>133</v>
      </c>
      <c r="D483" s="71" t="s">
        <v>2437</v>
      </c>
      <c r="E483" s="71" t="s">
        <v>2625</v>
      </c>
      <c r="F483" s="90" t="s">
        <v>1737</v>
      </c>
      <c r="G483" s="91" t="s">
        <v>2736</v>
      </c>
      <c r="H483" s="71" t="s">
        <v>408</v>
      </c>
      <c r="I483" s="71">
        <v>837918</v>
      </c>
      <c r="J483" s="72" t="s">
        <v>2438</v>
      </c>
      <c r="K483" s="71" t="s">
        <v>2439</v>
      </c>
      <c r="L483" s="71" t="s">
        <v>635</v>
      </c>
      <c r="M483" s="73" t="s">
        <v>140</v>
      </c>
      <c r="N483" s="73" t="s">
        <v>756</v>
      </c>
      <c r="O483" s="73" t="s">
        <v>111</v>
      </c>
      <c r="P483" s="71" t="s">
        <v>142</v>
      </c>
      <c r="Q483" s="74">
        <v>4432</v>
      </c>
      <c r="R483" s="74">
        <f t="shared" si="40"/>
        <v>5229.7599999999993</v>
      </c>
      <c r="S483" s="74">
        <f>U483</f>
        <v>4432</v>
      </c>
      <c r="T483" s="75">
        <v>0.18</v>
      </c>
      <c r="U483" s="74">
        <f>Q483</f>
        <v>4432</v>
      </c>
      <c r="V483" s="74">
        <f t="shared" si="44"/>
        <v>5229.7599999999993</v>
      </c>
      <c r="W483" s="73" t="s">
        <v>289</v>
      </c>
      <c r="X483" s="73" t="s">
        <v>133</v>
      </c>
      <c r="Y483" s="73" t="s">
        <v>133</v>
      </c>
      <c r="Z483" s="73" t="s">
        <v>290</v>
      </c>
      <c r="AA483" s="76">
        <v>42323</v>
      </c>
      <c r="AB483" s="76">
        <v>42353</v>
      </c>
      <c r="AC483" s="77"/>
      <c r="AD483" s="77"/>
      <c r="AE483" s="72" t="str">
        <f t="shared" si="45"/>
        <v>Замена щитовых приборов (СМ) в 2016г</v>
      </c>
      <c r="AF483" s="73" t="s">
        <v>1306</v>
      </c>
      <c r="AG483" s="71" t="s">
        <v>230</v>
      </c>
      <c r="AH483" s="71" t="s">
        <v>231</v>
      </c>
      <c r="AI483" s="77">
        <v>1</v>
      </c>
      <c r="AJ483" s="77">
        <v>46209</v>
      </c>
      <c r="AK483" s="71" t="s">
        <v>684</v>
      </c>
      <c r="AL483" s="76">
        <v>42370</v>
      </c>
      <c r="AM483" s="76">
        <v>42370</v>
      </c>
      <c r="AN483" s="76">
        <v>42735</v>
      </c>
      <c r="AO483" s="77">
        <v>2016</v>
      </c>
      <c r="AP483" s="71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4"/>
      <c r="BB483" s="77"/>
      <c r="BC483" s="71"/>
      <c r="BD483" s="71" t="s">
        <v>2381</v>
      </c>
      <c r="BE483" s="71" t="s">
        <v>1737</v>
      </c>
      <c r="BF483" s="71">
        <v>7424020</v>
      </c>
    </row>
    <row r="484" spans="1:58" s="78" customFormat="1" ht="68.25" customHeight="1">
      <c r="A484" s="71">
        <v>3</v>
      </c>
      <c r="B484" s="71" t="s">
        <v>2440</v>
      </c>
      <c r="C484" s="71" t="s">
        <v>133</v>
      </c>
      <c r="D484" s="71" t="s">
        <v>2437</v>
      </c>
      <c r="E484" s="71" t="s">
        <v>2625</v>
      </c>
      <c r="F484" s="90" t="s">
        <v>1759</v>
      </c>
      <c r="G484" s="91" t="s">
        <v>2736</v>
      </c>
      <c r="H484" s="71" t="s">
        <v>408</v>
      </c>
      <c r="I484" s="71">
        <v>837919</v>
      </c>
      <c r="J484" s="72" t="s">
        <v>2441</v>
      </c>
      <c r="K484" s="71" t="s">
        <v>2442</v>
      </c>
      <c r="L484" s="71" t="s">
        <v>635</v>
      </c>
      <c r="M484" s="73" t="s">
        <v>140</v>
      </c>
      <c r="N484" s="73" t="s">
        <v>756</v>
      </c>
      <c r="O484" s="73" t="s">
        <v>111</v>
      </c>
      <c r="P484" s="71" t="s">
        <v>142</v>
      </c>
      <c r="Q484" s="74">
        <v>8047</v>
      </c>
      <c r="R484" s="74">
        <f t="shared" si="40"/>
        <v>9495.4599999999991</v>
      </c>
      <c r="S484" s="74">
        <v>8047</v>
      </c>
      <c r="T484" s="75">
        <v>0.18</v>
      </c>
      <c r="U484" s="74">
        <v>8047</v>
      </c>
      <c r="V484" s="74">
        <f t="shared" si="44"/>
        <v>9495.4599999999991</v>
      </c>
      <c r="W484" s="73" t="s">
        <v>289</v>
      </c>
      <c r="X484" s="73" t="s">
        <v>133</v>
      </c>
      <c r="Y484" s="73" t="s">
        <v>133</v>
      </c>
      <c r="Z484" s="73" t="s">
        <v>290</v>
      </c>
      <c r="AA484" s="76">
        <v>42323</v>
      </c>
      <c r="AB484" s="76">
        <v>42353</v>
      </c>
      <c r="AC484" s="77"/>
      <c r="AD484" s="77"/>
      <c r="AE484" s="72" t="str">
        <f t="shared" si="45"/>
        <v>Метрологическое обеспечение СИ</v>
      </c>
      <c r="AF484" s="73" t="s">
        <v>1306</v>
      </c>
      <c r="AG484" s="71" t="s">
        <v>230</v>
      </c>
      <c r="AH484" s="71" t="s">
        <v>231</v>
      </c>
      <c r="AI484" s="77">
        <v>1</v>
      </c>
      <c r="AJ484" s="77">
        <v>46209</v>
      </c>
      <c r="AK484" s="71" t="s">
        <v>684</v>
      </c>
      <c r="AL484" s="76">
        <v>42370</v>
      </c>
      <c r="AM484" s="76">
        <v>42370</v>
      </c>
      <c r="AN484" s="76">
        <v>42735</v>
      </c>
      <c r="AO484" s="77">
        <v>2016</v>
      </c>
      <c r="AP484" s="71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4"/>
      <c r="BB484" s="77"/>
      <c r="BC484" s="71"/>
      <c r="BD484" s="71" t="s">
        <v>2381</v>
      </c>
      <c r="BE484" s="71" t="s">
        <v>1759</v>
      </c>
      <c r="BF484" s="71">
        <v>7424020</v>
      </c>
    </row>
    <row r="485" spans="1:58" s="78" customFormat="1" ht="68.25" customHeight="1">
      <c r="A485" s="71">
        <v>3</v>
      </c>
      <c r="B485" s="71" t="s">
        <v>2455</v>
      </c>
      <c r="C485" s="71" t="s">
        <v>133</v>
      </c>
      <c r="D485" s="71" t="s">
        <v>2378</v>
      </c>
      <c r="E485" s="71" t="s">
        <v>2625</v>
      </c>
      <c r="F485" s="90" t="s">
        <v>1737</v>
      </c>
      <c r="G485" s="91" t="s">
        <v>2726</v>
      </c>
      <c r="H485" s="71" t="s">
        <v>408</v>
      </c>
      <c r="I485" s="71">
        <v>837902</v>
      </c>
      <c r="J485" s="72" t="s">
        <v>2456</v>
      </c>
      <c r="K485" s="71" t="s">
        <v>2457</v>
      </c>
      <c r="L485" s="71" t="s">
        <v>635</v>
      </c>
      <c r="M485" s="73" t="s">
        <v>140</v>
      </c>
      <c r="N485" s="73">
        <v>201020204</v>
      </c>
      <c r="O485" s="73" t="s">
        <v>108</v>
      </c>
      <c r="P485" s="71" t="s">
        <v>142</v>
      </c>
      <c r="Q485" s="74">
        <v>5600</v>
      </c>
      <c r="R485" s="74">
        <f t="shared" si="40"/>
        <v>6608</v>
      </c>
      <c r="S485" s="74">
        <v>5600</v>
      </c>
      <c r="T485" s="75">
        <v>0.18</v>
      </c>
      <c r="U485" s="74">
        <f t="shared" ref="U485:U491" si="46">Q485</f>
        <v>5600</v>
      </c>
      <c r="V485" s="74">
        <f t="shared" si="44"/>
        <v>6608</v>
      </c>
      <c r="W485" s="73" t="s">
        <v>289</v>
      </c>
      <c r="X485" s="73" t="s">
        <v>133</v>
      </c>
      <c r="Y485" s="73" t="s">
        <v>133</v>
      </c>
      <c r="Z485" s="73" t="s">
        <v>290</v>
      </c>
      <c r="AA485" s="76">
        <v>42323</v>
      </c>
      <c r="AB485" s="76">
        <v>42353</v>
      </c>
      <c r="AC485" s="77"/>
      <c r="AD485" s="77"/>
      <c r="AE485" s="72" t="str">
        <f t="shared" si="45"/>
        <v>Техническое обслуживание отечественного автотранспорта в 2016г</v>
      </c>
      <c r="AF485" s="73" t="s">
        <v>1306</v>
      </c>
      <c r="AG485" s="71" t="s">
        <v>230</v>
      </c>
      <c r="AH485" s="71" t="s">
        <v>231</v>
      </c>
      <c r="AI485" s="77">
        <v>142</v>
      </c>
      <c r="AJ485" s="77">
        <v>46209</v>
      </c>
      <c r="AK485" s="71" t="s">
        <v>684</v>
      </c>
      <c r="AL485" s="76">
        <v>42370</v>
      </c>
      <c r="AM485" s="76">
        <v>42370</v>
      </c>
      <c r="AN485" s="76">
        <v>42400</v>
      </c>
      <c r="AO485" s="77">
        <v>2016</v>
      </c>
      <c r="AP485" s="71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4"/>
      <c r="BB485" s="77"/>
      <c r="BC485" s="71" t="s">
        <v>2392</v>
      </c>
      <c r="BD485" s="71" t="s">
        <v>2381</v>
      </c>
      <c r="BE485" s="71" t="s">
        <v>1737</v>
      </c>
      <c r="BF485" s="71">
        <v>5020000</v>
      </c>
    </row>
    <row r="486" spans="1:58" s="78" customFormat="1" ht="68.25" customHeight="1">
      <c r="A486" s="71">
        <v>3</v>
      </c>
      <c r="B486" s="71" t="s">
        <v>2458</v>
      </c>
      <c r="C486" s="71" t="s">
        <v>133</v>
      </c>
      <c r="D486" s="71" t="s">
        <v>2378</v>
      </c>
      <c r="E486" s="71" t="s">
        <v>2625</v>
      </c>
      <c r="F486" s="90" t="s">
        <v>1737</v>
      </c>
      <c r="G486" s="91" t="s">
        <v>2726</v>
      </c>
      <c r="H486" s="71" t="s">
        <v>408</v>
      </c>
      <c r="I486" s="71">
        <v>837903</v>
      </c>
      <c r="J486" s="72" t="s">
        <v>2459</v>
      </c>
      <c r="K486" s="71" t="s">
        <v>2457</v>
      </c>
      <c r="L486" s="71" t="s">
        <v>635</v>
      </c>
      <c r="M486" s="73" t="s">
        <v>140</v>
      </c>
      <c r="N486" s="73">
        <v>201020204</v>
      </c>
      <c r="O486" s="73" t="s">
        <v>108</v>
      </c>
      <c r="P486" s="71" t="s">
        <v>142</v>
      </c>
      <c r="Q486" s="74">
        <v>2600</v>
      </c>
      <c r="R486" s="74">
        <f t="shared" si="40"/>
        <v>3068</v>
      </c>
      <c r="S486" s="74">
        <f>U486</f>
        <v>2600</v>
      </c>
      <c r="T486" s="75">
        <v>0.18</v>
      </c>
      <c r="U486" s="74">
        <f t="shared" si="46"/>
        <v>2600</v>
      </c>
      <c r="V486" s="74">
        <f t="shared" si="44"/>
        <v>3068</v>
      </c>
      <c r="W486" s="73" t="s">
        <v>289</v>
      </c>
      <c r="X486" s="73" t="s">
        <v>133</v>
      </c>
      <c r="Y486" s="73" t="s">
        <v>133</v>
      </c>
      <c r="Z486" s="73" t="s">
        <v>290</v>
      </c>
      <c r="AA486" s="76">
        <v>42323</v>
      </c>
      <c r="AB486" s="76">
        <v>42353</v>
      </c>
      <c r="AC486" s="77"/>
      <c r="AD486" s="77"/>
      <c r="AE486" s="72" t="str">
        <f t="shared" si="45"/>
        <v>Техническое обслуживание импортного автотранспорта в 2016г</v>
      </c>
      <c r="AF486" s="73" t="s">
        <v>1306</v>
      </c>
      <c r="AG486" s="71" t="s">
        <v>230</v>
      </c>
      <c r="AH486" s="71" t="s">
        <v>231</v>
      </c>
      <c r="AI486" s="77">
        <v>31</v>
      </c>
      <c r="AJ486" s="77">
        <v>46209</v>
      </c>
      <c r="AK486" s="71" t="s">
        <v>684</v>
      </c>
      <c r="AL486" s="76">
        <v>42370</v>
      </c>
      <c r="AM486" s="76">
        <v>42370</v>
      </c>
      <c r="AN486" s="76">
        <v>42735</v>
      </c>
      <c r="AO486" s="77">
        <v>2016</v>
      </c>
      <c r="AP486" s="71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4"/>
      <c r="BB486" s="77"/>
      <c r="BC486" s="71" t="s">
        <v>2392</v>
      </c>
      <c r="BD486" s="71" t="s">
        <v>2381</v>
      </c>
      <c r="BE486" s="71" t="s">
        <v>1737</v>
      </c>
      <c r="BF486" s="71">
        <v>5020000</v>
      </c>
    </row>
    <row r="487" spans="1:58" s="78" customFormat="1" ht="68.25" customHeight="1">
      <c r="A487" s="71">
        <v>3</v>
      </c>
      <c r="B487" s="71" t="s">
        <v>2460</v>
      </c>
      <c r="C487" s="71" t="s">
        <v>133</v>
      </c>
      <c r="D487" s="71" t="s">
        <v>2378</v>
      </c>
      <c r="E487" s="71" t="s">
        <v>2625</v>
      </c>
      <c r="F487" s="90" t="s">
        <v>1737</v>
      </c>
      <c r="G487" s="91" t="s">
        <v>2726</v>
      </c>
      <c r="H487" s="71" t="s">
        <v>408</v>
      </c>
      <c r="I487" s="71">
        <v>837904</v>
      </c>
      <c r="J487" s="72" t="s">
        <v>2461</v>
      </c>
      <c r="K487" s="71" t="s">
        <v>2457</v>
      </c>
      <c r="L487" s="71" t="s">
        <v>635</v>
      </c>
      <c r="M487" s="73" t="s">
        <v>140</v>
      </c>
      <c r="N487" s="73">
        <v>201020204</v>
      </c>
      <c r="O487" s="73" t="s">
        <v>108</v>
      </c>
      <c r="P487" s="71" t="s">
        <v>142</v>
      </c>
      <c r="Q487" s="74">
        <v>900</v>
      </c>
      <c r="R487" s="74">
        <f t="shared" si="40"/>
        <v>1062</v>
      </c>
      <c r="S487" s="74">
        <f>U487</f>
        <v>900</v>
      </c>
      <c r="T487" s="75">
        <v>0.18</v>
      </c>
      <c r="U487" s="74">
        <f t="shared" si="46"/>
        <v>900</v>
      </c>
      <c r="V487" s="74">
        <f t="shared" si="44"/>
        <v>1062</v>
      </c>
      <c r="W487" s="73" t="s">
        <v>289</v>
      </c>
      <c r="X487" s="73" t="s">
        <v>133</v>
      </c>
      <c r="Y487" s="73" t="s">
        <v>133</v>
      </c>
      <c r="Z487" s="73" t="s">
        <v>290</v>
      </c>
      <c r="AA487" s="76">
        <v>42323</v>
      </c>
      <c r="AB487" s="76">
        <v>42353</v>
      </c>
      <c r="AC487" s="77"/>
      <c r="AD487" s="77"/>
      <c r="AE487" s="72" t="str">
        <f t="shared" si="45"/>
        <v>Техническое обслуживание передвижных электростанций (ДГУ) в 2016г</v>
      </c>
      <c r="AF487" s="73" t="s">
        <v>1306</v>
      </c>
      <c r="AG487" s="71" t="s">
        <v>230</v>
      </c>
      <c r="AH487" s="71" t="s">
        <v>231</v>
      </c>
      <c r="AI487" s="77">
        <v>28</v>
      </c>
      <c r="AJ487" s="77">
        <v>46209</v>
      </c>
      <c r="AK487" s="71" t="s">
        <v>684</v>
      </c>
      <c r="AL487" s="76">
        <v>42370</v>
      </c>
      <c r="AM487" s="76">
        <v>42370</v>
      </c>
      <c r="AN487" s="76">
        <v>42735</v>
      </c>
      <c r="AO487" s="77">
        <v>2016</v>
      </c>
      <c r="AP487" s="71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4"/>
      <c r="BB487" s="77"/>
      <c r="BC487" s="71" t="s">
        <v>2392</v>
      </c>
      <c r="BD487" s="71" t="s">
        <v>2381</v>
      </c>
      <c r="BE487" s="71" t="s">
        <v>1737</v>
      </c>
      <c r="BF487" s="71">
        <v>5020000</v>
      </c>
    </row>
    <row r="488" spans="1:58" s="78" customFormat="1" ht="68.25" customHeight="1">
      <c r="A488" s="71">
        <v>3</v>
      </c>
      <c r="B488" s="71" t="s">
        <v>2462</v>
      </c>
      <c r="C488" s="71" t="s">
        <v>133</v>
      </c>
      <c r="D488" s="71" t="s">
        <v>2378</v>
      </c>
      <c r="E488" s="71" t="s">
        <v>2625</v>
      </c>
      <c r="F488" s="90" t="s">
        <v>1737</v>
      </c>
      <c r="G488" s="91" t="s">
        <v>2726</v>
      </c>
      <c r="H488" s="71" t="s">
        <v>408</v>
      </c>
      <c r="I488" s="71">
        <v>837905</v>
      </c>
      <c r="J488" s="72" t="s">
        <v>2463</v>
      </c>
      <c r="K488" s="71" t="s">
        <v>2430</v>
      </c>
      <c r="L488" s="71" t="s">
        <v>635</v>
      </c>
      <c r="M488" s="73" t="s">
        <v>140</v>
      </c>
      <c r="N488" s="73">
        <v>201020204</v>
      </c>
      <c r="O488" s="73" t="s">
        <v>108</v>
      </c>
      <c r="P488" s="71" t="s">
        <v>142</v>
      </c>
      <c r="Q488" s="74">
        <v>1339</v>
      </c>
      <c r="R488" s="74">
        <f t="shared" si="40"/>
        <v>1580.02</v>
      </c>
      <c r="S488" s="74">
        <f>U488</f>
        <v>1339</v>
      </c>
      <c r="T488" s="75">
        <v>0.18</v>
      </c>
      <c r="U488" s="74">
        <f t="shared" si="46"/>
        <v>1339</v>
      </c>
      <c r="V488" s="74">
        <f t="shared" si="44"/>
        <v>1580.02</v>
      </c>
      <c r="W488" s="73" t="s">
        <v>289</v>
      </c>
      <c r="X488" s="73" t="s">
        <v>133</v>
      </c>
      <c r="Y488" s="73" t="s">
        <v>133</v>
      </c>
      <c r="Z488" s="73" t="s">
        <v>290</v>
      </c>
      <c r="AA488" s="76">
        <v>42323</v>
      </c>
      <c r="AB488" s="76">
        <v>42353</v>
      </c>
      <c r="AC488" s="77"/>
      <c r="AD488" s="77"/>
      <c r="AE488" s="72" t="str">
        <f t="shared" si="45"/>
        <v>Услуги по мойке автотранспорта в 2016г.</v>
      </c>
      <c r="AF488" s="73" t="s">
        <v>1306</v>
      </c>
      <c r="AG488" s="71" t="s">
        <v>230</v>
      </c>
      <c r="AH488" s="71" t="s">
        <v>231</v>
      </c>
      <c r="AI488" s="77">
        <v>2820</v>
      </c>
      <c r="AJ488" s="77">
        <v>46209</v>
      </c>
      <c r="AK488" s="71" t="s">
        <v>684</v>
      </c>
      <c r="AL488" s="76">
        <v>42370</v>
      </c>
      <c r="AM488" s="76">
        <v>42370</v>
      </c>
      <c r="AN488" s="76">
        <v>42735</v>
      </c>
      <c r="AO488" s="77">
        <v>2016</v>
      </c>
      <c r="AP488" s="71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4"/>
      <c r="BB488" s="77"/>
      <c r="BC488" s="71" t="s">
        <v>2392</v>
      </c>
      <c r="BD488" s="71" t="s">
        <v>2381</v>
      </c>
      <c r="BE488" s="71" t="s">
        <v>1737</v>
      </c>
      <c r="BF488" s="71">
        <v>5020000</v>
      </c>
    </row>
    <row r="489" spans="1:58" s="78" customFormat="1" ht="68.25" customHeight="1">
      <c r="A489" s="71">
        <v>3</v>
      </c>
      <c r="B489" s="71" t="s">
        <v>2464</v>
      </c>
      <c r="C489" s="71" t="s">
        <v>133</v>
      </c>
      <c r="D489" s="71" t="s">
        <v>2378</v>
      </c>
      <c r="E489" s="71" t="s">
        <v>2625</v>
      </c>
      <c r="F489" s="90" t="s">
        <v>1737</v>
      </c>
      <c r="G489" s="91" t="s">
        <v>2726</v>
      </c>
      <c r="H489" s="71" t="s">
        <v>408</v>
      </c>
      <c r="I489" s="71">
        <v>837906</v>
      </c>
      <c r="J489" s="72" t="s">
        <v>2465</v>
      </c>
      <c r="K489" s="71" t="s">
        <v>2466</v>
      </c>
      <c r="L489" s="71" t="s">
        <v>635</v>
      </c>
      <c r="M489" s="73" t="s">
        <v>140</v>
      </c>
      <c r="N489" s="73">
        <v>201020204</v>
      </c>
      <c r="O489" s="73" t="s">
        <v>108</v>
      </c>
      <c r="P489" s="71" t="s">
        <v>142</v>
      </c>
      <c r="Q489" s="74">
        <v>1000</v>
      </c>
      <c r="R489" s="74">
        <f t="shared" si="40"/>
        <v>1180</v>
      </c>
      <c r="S489" s="74">
        <f>U489</f>
        <v>1000</v>
      </c>
      <c r="T489" s="75">
        <v>0.18</v>
      </c>
      <c r="U489" s="74">
        <f t="shared" si="46"/>
        <v>1000</v>
      </c>
      <c r="V489" s="74">
        <f t="shared" si="44"/>
        <v>1180</v>
      </c>
      <c r="W489" s="73" t="s">
        <v>289</v>
      </c>
      <c r="X489" s="73" t="s">
        <v>133</v>
      </c>
      <c r="Y489" s="73" t="s">
        <v>133</v>
      </c>
      <c r="Z489" s="73" t="s">
        <v>290</v>
      </c>
      <c r="AA489" s="76">
        <v>42323</v>
      </c>
      <c r="AB489" s="76">
        <v>42353</v>
      </c>
      <c r="AC489" s="77"/>
      <c r="AD489" s="77"/>
      <c r="AE489" s="72" t="str">
        <f t="shared" si="45"/>
        <v>Тех.обслуживание  тракторов JCB</v>
      </c>
      <c r="AF489" s="73" t="s">
        <v>1306</v>
      </c>
      <c r="AG489" s="71" t="s">
        <v>230</v>
      </c>
      <c r="AH489" s="71" t="s">
        <v>231</v>
      </c>
      <c r="AI489" s="77">
        <v>13</v>
      </c>
      <c r="AJ489" s="77">
        <v>46209</v>
      </c>
      <c r="AK489" s="71" t="s">
        <v>684</v>
      </c>
      <c r="AL489" s="76">
        <v>42370</v>
      </c>
      <c r="AM489" s="76">
        <v>42370</v>
      </c>
      <c r="AN489" s="76">
        <v>42735</v>
      </c>
      <c r="AO489" s="77">
        <v>2016</v>
      </c>
      <c r="AP489" s="71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4"/>
      <c r="BB489" s="77"/>
      <c r="BC489" s="71" t="s">
        <v>2392</v>
      </c>
      <c r="BD489" s="71" t="s">
        <v>2381</v>
      </c>
      <c r="BE489" s="71" t="s">
        <v>1737</v>
      </c>
      <c r="BF489" s="71">
        <v>5020000</v>
      </c>
    </row>
    <row r="490" spans="1:58" s="78" customFormat="1" ht="68.25" customHeight="1">
      <c r="A490" s="71">
        <v>8</v>
      </c>
      <c r="B490" s="71" t="s">
        <v>2467</v>
      </c>
      <c r="C490" s="71" t="s">
        <v>133</v>
      </c>
      <c r="D490" s="71" t="s">
        <v>2378</v>
      </c>
      <c r="E490" s="71" t="s">
        <v>2625</v>
      </c>
      <c r="F490" s="90" t="s">
        <v>1737</v>
      </c>
      <c r="G490" s="91" t="s">
        <v>2743</v>
      </c>
      <c r="H490" s="71" t="s">
        <v>408</v>
      </c>
      <c r="I490" s="71">
        <v>837920</v>
      </c>
      <c r="J490" s="72" t="s">
        <v>2468</v>
      </c>
      <c r="K490" s="71" t="s">
        <v>2469</v>
      </c>
      <c r="L490" s="71" t="s">
        <v>635</v>
      </c>
      <c r="M490" s="73" t="s">
        <v>140</v>
      </c>
      <c r="N490" s="73">
        <v>20105140703</v>
      </c>
      <c r="O490" s="73" t="s">
        <v>81</v>
      </c>
      <c r="P490" s="71" t="s">
        <v>142</v>
      </c>
      <c r="Q490" s="74">
        <v>18999</v>
      </c>
      <c r="R490" s="74">
        <f t="shared" si="40"/>
        <v>22418.82</v>
      </c>
      <c r="S490" s="74">
        <v>6682.45</v>
      </c>
      <c r="T490" s="75">
        <v>0.18</v>
      </c>
      <c r="U490" s="74">
        <f t="shared" si="46"/>
        <v>18999</v>
      </c>
      <c r="V490" s="74">
        <f t="shared" si="44"/>
        <v>22418.82</v>
      </c>
      <c r="W490" s="73" t="s">
        <v>143</v>
      </c>
      <c r="X490" s="73" t="s">
        <v>133</v>
      </c>
      <c r="Y490" s="73" t="s">
        <v>133</v>
      </c>
      <c r="Z490" s="73" t="s">
        <v>290</v>
      </c>
      <c r="AA490" s="76">
        <v>42323</v>
      </c>
      <c r="AB490" s="76">
        <v>42353</v>
      </c>
      <c r="AC490" s="77"/>
      <c r="AD490" s="77"/>
      <c r="AE490" s="72" t="str">
        <f t="shared" si="45"/>
        <v>Содержание и уборка помещений</v>
      </c>
      <c r="AF490" s="73" t="s">
        <v>1306</v>
      </c>
      <c r="AG490" s="71" t="s">
        <v>225</v>
      </c>
      <c r="AH490" s="71" t="s">
        <v>226</v>
      </c>
      <c r="AI490" s="77">
        <v>60295</v>
      </c>
      <c r="AJ490" s="77">
        <v>46209</v>
      </c>
      <c r="AK490" s="71" t="s">
        <v>684</v>
      </c>
      <c r="AL490" s="76">
        <v>42370</v>
      </c>
      <c r="AM490" s="76">
        <v>42614</v>
      </c>
      <c r="AN490" s="76">
        <v>42978</v>
      </c>
      <c r="AO490" s="77" t="s">
        <v>292</v>
      </c>
      <c r="AP490" s="71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4"/>
      <c r="BB490" s="77"/>
      <c r="BC490" s="71" t="s">
        <v>2396</v>
      </c>
      <c r="BD490" s="71" t="s">
        <v>2381</v>
      </c>
      <c r="BE490" s="71" t="s">
        <v>1737</v>
      </c>
      <c r="BF490" s="71">
        <v>7493000</v>
      </c>
    </row>
    <row r="491" spans="1:58" s="78" customFormat="1" ht="68.25" customHeight="1">
      <c r="A491" s="71">
        <v>3</v>
      </c>
      <c r="B491" s="71" t="s">
        <v>2470</v>
      </c>
      <c r="C491" s="71" t="s">
        <v>133</v>
      </c>
      <c r="D491" s="71" t="s">
        <v>2378</v>
      </c>
      <c r="E491" s="71" t="s">
        <v>2625</v>
      </c>
      <c r="F491" s="90" t="s">
        <v>1737</v>
      </c>
      <c r="G491" s="91" t="s">
        <v>2729</v>
      </c>
      <c r="H491" s="71" t="s">
        <v>136</v>
      </c>
      <c r="I491" s="71">
        <v>837913</v>
      </c>
      <c r="J491" s="72" t="s">
        <v>2471</v>
      </c>
      <c r="K491" s="71" t="s">
        <v>2472</v>
      </c>
      <c r="L491" s="71" t="s">
        <v>635</v>
      </c>
      <c r="M491" s="73" t="s">
        <v>140</v>
      </c>
      <c r="N491" s="73" t="s">
        <v>255</v>
      </c>
      <c r="O491" s="73" t="s">
        <v>123</v>
      </c>
      <c r="P491" s="71" t="s">
        <v>142</v>
      </c>
      <c r="Q491" s="74">
        <v>2315.85</v>
      </c>
      <c r="R491" s="74">
        <f t="shared" si="40"/>
        <v>2732.703</v>
      </c>
      <c r="S491" s="74">
        <f>U491</f>
        <v>2315.85</v>
      </c>
      <c r="T491" s="75">
        <v>0.18</v>
      </c>
      <c r="U491" s="74">
        <f t="shared" si="46"/>
        <v>2315.85</v>
      </c>
      <c r="V491" s="74">
        <f t="shared" si="44"/>
        <v>2732.703</v>
      </c>
      <c r="W491" s="73" t="s">
        <v>289</v>
      </c>
      <c r="X491" s="73" t="s">
        <v>133</v>
      </c>
      <c r="Y491" s="73" t="s">
        <v>133</v>
      </c>
      <c r="Z491" s="73" t="s">
        <v>290</v>
      </c>
      <c r="AA491" s="76">
        <v>42323</v>
      </c>
      <c r="AB491" s="76">
        <v>42353</v>
      </c>
      <c r="AC491" s="77"/>
      <c r="AD491" s="77"/>
      <c r="AE491" s="72" t="str">
        <f t="shared" si="45"/>
        <v>Техническое обслуживание парка аккумуляторных батарей, зарядных устройств аккумуляторных батарей</v>
      </c>
      <c r="AF491" s="73" t="s">
        <v>1306</v>
      </c>
      <c r="AG491" s="71" t="s">
        <v>230</v>
      </c>
      <c r="AH491" s="71" t="s">
        <v>231</v>
      </c>
      <c r="AI491" s="77">
        <v>1</v>
      </c>
      <c r="AJ491" s="77">
        <v>46209</v>
      </c>
      <c r="AK491" s="71" t="s">
        <v>684</v>
      </c>
      <c r="AL491" s="76">
        <v>42370</v>
      </c>
      <c r="AM491" s="76">
        <v>42388</v>
      </c>
      <c r="AN491" s="76">
        <v>42735</v>
      </c>
      <c r="AO491" s="77">
        <v>2016</v>
      </c>
      <c r="AP491" s="71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4"/>
      <c r="BB491" s="77"/>
      <c r="BC491" s="71" t="s">
        <v>667</v>
      </c>
      <c r="BD491" s="71" t="s">
        <v>2381</v>
      </c>
      <c r="BE491" s="71" t="s">
        <v>1737</v>
      </c>
      <c r="BF491" s="71">
        <v>7422000</v>
      </c>
    </row>
    <row r="492" spans="1:58" s="78" customFormat="1" ht="68.25" customHeight="1">
      <c r="A492" s="71">
        <v>8</v>
      </c>
      <c r="B492" s="71" t="s">
        <v>2480</v>
      </c>
      <c r="C492" s="71" t="s">
        <v>133</v>
      </c>
      <c r="D492" s="71" t="s">
        <v>2481</v>
      </c>
      <c r="E492" s="71" t="s">
        <v>1084</v>
      </c>
      <c r="F492" s="90" t="s">
        <v>984</v>
      </c>
      <c r="G492" s="91" t="s">
        <v>2785</v>
      </c>
      <c r="H492" s="71" t="s">
        <v>408</v>
      </c>
      <c r="I492" s="71">
        <v>628926</v>
      </c>
      <c r="J492" s="72" t="s">
        <v>2482</v>
      </c>
      <c r="K492" s="71" t="s">
        <v>1751</v>
      </c>
      <c r="L492" s="71" t="s">
        <v>288</v>
      </c>
      <c r="M492" s="73" t="s">
        <v>140</v>
      </c>
      <c r="N492" s="73">
        <v>20105140401</v>
      </c>
      <c r="O492" s="73" t="s">
        <v>2483</v>
      </c>
      <c r="P492" s="71" t="s">
        <v>2484</v>
      </c>
      <c r="Q492" s="74">
        <v>175412</v>
      </c>
      <c r="R492" s="74">
        <f t="shared" si="40"/>
        <v>206986.16</v>
      </c>
      <c r="S492" s="74">
        <v>175412</v>
      </c>
      <c r="T492" s="75">
        <v>0.18</v>
      </c>
      <c r="U492" s="74">
        <v>175412</v>
      </c>
      <c r="V492" s="74">
        <v>206986.16</v>
      </c>
      <c r="W492" s="73" t="s">
        <v>143</v>
      </c>
      <c r="X492" s="73" t="s">
        <v>133</v>
      </c>
      <c r="Y492" s="73" t="s">
        <v>133</v>
      </c>
      <c r="Z492" s="73" t="s">
        <v>290</v>
      </c>
      <c r="AA492" s="76">
        <v>42380</v>
      </c>
      <c r="AB492" s="76">
        <v>42432</v>
      </c>
      <c r="AC492" s="77"/>
      <c r="AD492" s="77"/>
      <c r="AE492" s="72" t="s">
        <v>1104</v>
      </c>
      <c r="AF492" s="73" t="s">
        <v>399</v>
      </c>
      <c r="AG492" s="71">
        <v>642</v>
      </c>
      <c r="AH492" s="71" t="s">
        <v>2485</v>
      </c>
      <c r="AI492" s="77">
        <v>100</v>
      </c>
      <c r="AJ492" s="77" t="s">
        <v>2486</v>
      </c>
      <c r="AK492" s="71" t="s">
        <v>2487</v>
      </c>
      <c r="AL492" s="76">
        <v>42466</v>
      </c>
      <c r="AM492" s="76">
        <v>42481</v>
      </c>
      <c r="AN492" s="76">
        <v>42845</v>
      </c>
      <c r="AO492" s="77" t="s">
        <v>292</v>
      </c>
      <c r="AP492" s="71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4"/>
      <c r="BB492" s="77"/>
      <c r="BC492" s="71"/>
      <c r="BD492" s="71" t="s">
        <v>2494</v>
      </c>
      <c r="BE492" s="71" t="s">
        <v>984</v>
      </c>
      <c r="BF492" s="71">
        <v>6022000</v>
      </c>
    </row>
    <row r="493" spans="1:58" s="78" customFormat="1" ht="68.25" customHeight="1">
      <c r="A493" s="71">
        <v>8</v>
      </c>
      <c r="B493" s="71" t="s">
        <v>2488</v>
      </c>
      <c r="C493" s="71" t="s">
        <v>133</v>
      </c>
      <c r="D493" s="71" t="s">
        <v>2481</v>
      </c>
      <c r="E493" s="71" t="s">
        <v>1084</v>
      </c>
      <c r="F493" s="90" t="s">
        <v>984</v>
      </c>
      <c r="G493" s="91" t="s">
        <v>2785</v>
      </c>
      <c r="H493" s="71" t="s">
        <v>408</v>
      </c>
      <c r="I493" s="71">
        <v>628927</v>
      </c>
      <c r="J493" s="72" t="s">
        <v>2489</v>
      </c>
      <c r="K493" s="71" t="s">
        <v>1751</v>
      </c>
      <c r="L493" s="71" t="s">
        <v>288</v>
      </c>
      <c r="M493" s="73" t="s">
        <v>140</v>
      </c>
      <c r="N493" s="73">
        <v>20105140401</v>
      </c>
      <c r="O493" s="73" t="s">
        <v>2483</v>
      </c>
      <c r="P493" s="71" t="s">
        <v>2484</v>
      </c>
      <c r="Q493" s="74">
        <v>20322</v>
      </c>
      <c r="R493" s="74">
        <f t="shared" si="40"/>
        <v>23979.96</v>
      </c>
      <c r="S493" s="74">
        <v>20322</v>
      </c>
      <c r="T493" s="75">
        <v>0.18</v>
      </c>
      <c r="U493" s="74">
        <v>20322</v>
      </c>
      <c r="V493" s="74">
        <v>23979.96</v>
      </c>
      <c r="W493" s="73" t="s">
        <v>143</v>
      </c>
      <c r="X493" s="73" t="s">
        <v>133</v>
      </c>
      <c r="Y493" s="73" t="s">
        <v>133</v>
      </c>
      <c r="Z493" s="73" t="s">
        <v>290</v>
      </c>
      <c r="AA493" s="76">
        <v>42380</v>
      </c>
      <c r="AB493" s="76">
        <v>42432</v>
      </c>
      <c r="AC493" s="77"/>
      <c r="AD493" s="77"/>
      <c r="AE493" s="72" t="s">
        <v>1104</v>
      </c>
      <c r="AF493" s="73" t="s">
        <v>399</v>
      </c>
      <c r="AG493" s="71">
        <v>642</v>
      </c>
      <c r="AH493" s="71" t="s">
        <v>2485</v>
      </c>
      <c r="AI493" s="77">
        <v>10</v>
      </c>
      <c r="AJ493" s="77" t="s">
        <v>2486</v>
      </c>
      <c r="AK493" s="71" t="s">
        <v>2487</v>
      </c>
      <c r="AL493" s="76">
        <v>42442</v>
      </c>
      <c r="AM493" s="76">
        <v>42442</v>
      </c>
      <c r="AN493" s="76">
        <v>42806</v>
      </c>
      <c r="AO493" s="77" t="s">
        <v>292</v>
      </c>
      <c r="AP493" s="71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4"/>
      <c r="BB493" s="77"/>
      <c r="BC493" s="71"/>
      <c r="BD493" s="71" t="s">
        <v>2494</v>
      </c>
      <c r="BE493" s="71" t="s">
        <v>984</v>
      </c>
      <c r="BF493" s="71">
        <v>6022000</v>
      </c>
    </row>
    <row r="494" spans="1:58" s="78" customFormat="1" ht="68.25" customHeight="1">
      <c r="A494" s="71">
        <v>8</v>
      </c>
      <c r="B494" s="71" t="s">
        <v>2490</v>
      </c>
      <c r="C494" s="71" t="s">
        <v>133</v>
      </c>
      <c r="D494" s="71" t="s">
        <v>2481</v>
      </c>
      <c r="E494" s="71" t="s">
        <v>1084</v>
      </c>
      <c r="F494" s="90" t="s">
        <v>339</v>
      </c>
      <c r="G494" s="91" t="s">
        <v>2820</v>
      </c>
      <c r="H494" s="71" t="s">
        <v>408</v>
      </c>
      <c r="I494" s="71">
        <v>628947</v>
      </c>
      <c r="J494" s="72" t="s">
        <v>2491</v>
      </c>
      <c r="K494" s="71" t="s">
        <v>97</v>
      </c>
      <c r="L494" s="71" t="s">
        <v>288</v>
      </c>
      <c r="M494" s="73" t="s">
        <v>140</v>
      </c>
      <c r="N494" s="73">
        <v>20105140402</v>
      </c>
      <c r="O494" s="73" t="s">
        <v>2492</v>
      </c>
      <c r="P494" s="71" t="s">
        <v>2484</v>
      </c>
      <c r="Q494" s="74">
        <v>14000</v>
      </c>
      <c r="R494" s="74">
        <f t="shared" si="40"/>
        <v>16520</v>
      </c>
      <c r="S494" s="74">
        <v>14000</v>
      </c>
      <c r="T494" s="75">
        <v>0.18</v>
      </c>
      <c r="U494" s="74">
        <v>14000</v>
      </c>
      <c r="V494" s="74">
        <v>16520</v>
      </c>
      <c r="W494" s="73" t="s">
        <v>143</v>
      </c>
      <c r="X494" s="73" t="s">
        <v>133</v>
      </c>
      <c r="Y494" s="73" t="s">
        <v>133</v>
      </c>
      <c r="Z494" s="73" t="s">
        <v>290</v>
      </c>
      <c r="AA494" s="76">
        <v>42323</v>
      </c>
      <c r="AB494" s="76">
        <v>42353</v>
      </c>
      <c r="AC494" s="77"/>
      <c r="AD494" s="77"/>
      <c r="AE494" s="72" t="s">
        <v>2493</v>
      </c>
      <c r="AF494" s="73" t="s">
        <v>399</v>
      </c>
      <c r="AG494" s="71">
        <v>642</v>
      </c>
      <c r="AH494" s="71" t="s">
        <v>2485</v>
      </c>
      <c r="AI494" s="77">
        <v>2500</v>
      </c>
      <c r="AJ494" s="77" t="s">
        <v>2486</v>
      </c>
      <c r="AK494" s="71" t="s">
        <v>2487</v>
      </c>
      <c r="AL494" s="76">
        <v>42370</v>
      </c>
      <c r="AM494" s="76">
        <v>42370</v>
      </c>
      <c r="AN494" s="76">
        <v>42735</v>
      </c>
      <c r="AO494" s="77">
        <v>2016</v>
      </c>
      <c r="AP494" s="71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4"/>
      <c r="BB494" s="77"/>
      <c r="BC494" s="71"/>
      <c r="BD494" s="71" t="s">
        <v>2494</v>
      </c>
      <c r="BE494" s="71" t="s">
        <v>339</v>
      </c>
      <c r="BF494" s="71">
        <v>6322000</v>
      </c>
    </row>
    <row r="495" spans="1:58" s="78" customFormat="1" ht="68.25" customHeight="1">
      <c r="A495" s="71">
        <v>3</v>
      </c>
      <c r="B495" s="71" t="s">
        <v>2496</v>
      </c>
      <c r="C495" s="71" t="s">
        <v>133</v>
      </c>
      <c r="D495" s="71" t="s">
        <v>2221</v>
      </c>
      <c r="E495" s="71" t="s">
        <v>2625</v>
      </c>
      <c r="F495" s="90" t="s">
        <v>1737</v>
      </c>
      <c r="G495" s="91" t="s">
        <v>2808</v>
      </c>
      <c r="H495" s="71" t="s">
        <v>136</v>
      </c>
      <c r="I495" s="71">
        <v>829622</v>
      </c>
      <c r="J495" s="72" t="s">
        <v>2497</v>
      </c>
      <c r="K495" s="71" t="s">
        <v>1787</v>
      </c>
      <c r="L495" s="71" t="s">
        <v>635</v>
      </c>
      <c r="M495" s="73" t="s">
        <v>140</v>
      </c>
      <c r="N495" s="73" t="s">
        <v>2498</v>
      </c>
      <c r="O495" s="73" t="s">
        <v>123</v>
      </c>
      <c r="P495" s="71" t="s">
        <v>1648</v>
      </c>
      <c r="Q495" s="74">
        <v>9397.0300000000007</v>
      </c>
      <c r="R495" s="74">
        <f t="shared" si="40"/>
        <v>11088.4954</v>
      </c>
      <c r="S495" s="74">
        <v>9397.0300000000007</v>
      </c>
      <c r="T495" s="75">
        <v>0.18</v>
      </c>
      <c r="U495" s="74">
        <v>9397.0300000000007</v>
      </c>
      <c r="V495" s="74">
        <f t="shared" ref="V495:V498" si="47">U495*1.18</f>
        <v>11088.4954</v>
      </c>
      <c r="W495" s="73" t="s">
        <v>143</v>
      </c>
      <c r="X495" s="73" t="s">
        <v>133</v>
      </c>
      <c r="Y495" s="73" t="s">
        <v>133</v>
      </c>
      <c r="Z495" s="73" t="s">
        <v>290</v>
      </c>
      <c r="AA495" s="76">
        <v>42323</v>
      </c>
      <c r="AB495" s="76">
        <v>42353</v>
      </c>
      <c r="AC495" s="77"/>
      <c r="AD495" s="77"/>
      <c r="AE495" s="72" t="s">
        <v>2497</v>
      </c>
      <c r="AF495" s="73" t="s">
        <v>399</v>
      </c>
      <c r="AG495" s="71">
        <v>796</v>
      </c>
      <c r="AH495" s="71" t="s">
        <v>231</v>
      </c>
      <c r="AI495" s="77">
        <v>1</v>
      </c>
      <c r="AJ495" s="77">
        <v>46434</v>
      </c>
      <c r="AK495" s="71" t="s">
        <v>2166</v>
      </c>
      <c r="AL495" s="76">
        <v>42370</v>
      </c>
      <c r="AM495" s="76">
        <v>42370</v>
      </c>
      <c r="AN495" s="76">
        <v>42735</v>
      </c>
      <c r="AO495" s="77">
        <v>2016</v>
      </c>
      <c r="AP495" s="71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4"/>
      <c r="BB495" s="77"/>
      <c r="BC495" s="71"/>
      <c r="BD495" s="71" t="s">
        <v>2499</v>
      </c>
      <c r="BE495" s="71" t="s">
        <v>1737</v>
      </c>
      <c r="BF495" s="71">
        <v>7400000</v>
      </c>
    </row>
    <row r="496" spans="1:58" s="78" customFormat="1" ht="68.25" customHeight="1">
      <c r="A496" s="71">
        <v>3</v>
      </c>
      <c r="B496" s="71" t="s">
        <v>2500</v>
      </c>
      <c r="C496" s="71" t="s">
        <v>133</v>
      </c>
      <c r="D496" s="71" t="s">
        <v>2221</v>
      </c>
      <c r="E496" s="71" t="s">
        <v>2625</v>
      </c>
      <c r="F496" s="90" t="s">
        <v>1737</v>
      </c>
      <c r="G496" s="91" t="s">
        <v>2821</v>
      </c>
      <c r="H496" s="71" t="s">
        <v>136</v>
      </c>
      <c r="I496" s="71">
        <v>829626</v>
      </c>
      <c r="J496" s="72" t="s">
        <v>2501</v>
      </c>
      <c r="K496" s="71" t="s">
        <v>1787</v>
      </c>
      <c r="L496" s="71" t="s">
        <v>635</v>
      </c>
      <c r="M496" s="73" t="s">
        <v>140</v>
      </c>
      <c r="N496" s="73" t="s">
        <v>2498</v>
      </c>
      <c r="O496" s="73" t="s">
        <v>123</v>
      </c>
      <c r="P496" s="71" t="s">
        <v>1648</v>
      </c>
      <c r="Q496" s="74">
        <v>1096.7</v>
      </c>
      <c r="R496" s="74">
        <f t="shared" si="40"/>
        <v>1294.106</v>
      </c>
      <c r="S496" s="74">
        <v>1096.7</v>
      </c>
      <c r="T496" s="75">
        <v>0.18</v>
      </c>
      <c r="U496" s="74">
        <v>1096.7</v>
      </c>
      <c r="V496" s="74">
        <f t="shared" si="47"/>
        <v>1294.106</v>
      </c>
      <c r="W496" s="73" t="s">
        <v>289</v>
      </c>
      <c r="X496" s="73" t="s">
        <v>133</v>
      </c>
      <c r="Y496" s="73" t="s">
        <v>133</v>
      </c>
      <c r="Z496" s="73" t="s">
        <v>290</v>
      </c>
      <c r="AA496" s="76">
        <v>42310</v>
      </c>
      <c r="AB496" s="76">
        <v>42350</v>
      </c>
      <c r="AC496" s="77"/>
      <c r="AD496" s="77"/>
      <c r="AE496" s="72" t="s">
        <v>2501</v>
      </c>
      <c r="AF496" s="73" t="s">
        <v>399</v>
      </c>
      <c r="AG496" s="71">
        <v>796</v>
      </c>
      <c r="AH496" s="71" t="s">
        <v>231</v>
      </c>
      <c r="AI496" s="77">
        <v>1</v>
      </c>
      <c r="AJ496" s="77">
        <v>46434</v>
      </c>
      <c r="AK496" s="71" t="s">
        <v>2166</v>
      </c>
      <c r="AL496" s="76">
        <v>42370</v>
      </c>
      <c r="AM496" s="76">
        <v>42370</v>
      </c>
      <c r="AN496" s="76">
        <v>42735</v>
      </c>
      <c r="AO496" s="77">
        <v>2016</v>
      </c>
      <c r="AP496" s="71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4"/>
      <c r="BB496" s="77"/>
      <c r="BC496" s="71"/>
      <c r="BD496" s="71" t="s">
        <v>2499</v>
      </c>
      <c r="BE496" s="71" t="s">
        <v>1737</v>
      </c>
      <c r="BF496" s="71">
        <v>4000000</v>
      </c>
    </row>
    <row r="497" spans="1:58" s="78" customFormat="1" ht="68.25" customHeight="1">
      <c r="A497" s="71">
        <v>3</v>
      </c>
      <c r="B497" s="71" t="s">
        <v>2502</v>
      </c>
      <c r="C497" s="71" t="s">
        <v>133</v>
      </c>
      <c r="D497" s="71" t="s">
        <v>2221</v>
      </c>
      <c r="E497" s="71" t="s">
        <v>2625</v>
      </c>
      <c r="F497" s="90" t="s">
        <v>1737</v>
      </c>
      <c r="G497" s="91" t="s">
        <v>2735</v>
      </c>
      <c r="H497" s="71" t="s">
        <v>408</v>
      </c>
      <c r="I497" s="71">
        <v>829621</v>
      </c>
      <c r="J497" s="72" t="s">
        <v>2503</v>
      </c>
      <c r="K497" s="71" t="s">
        <v>2504</v>
      </c>
      <c r="L497" s="71" t="s">
        <v>635</v>
      </c>
      <c r="M497" s="73" t="s">
        <v>140</v>
      </c>
      <c r="N497" s="73" t="s">
        <v>2498</v>
      </c>
      <c r="O497" s="73" t="s">
        <v>123</v>
      </c>
      <c r="P497" s="71" t="s">
        <v>1648</v>
      </c>
      <c r="Q497" s="74">
        <v>11828.728999999999</v>
      </c>
      <c r="R497" s="74">
        <f t="shared" si="40"/>
        <v>13957.900219999998</v>
      </c>
      <c r="S497" s="74">
        <v>0</v>
      </c>
      <c r="T497" s="75">
        <v>0.18</v>
      </c>
      <c r="U497" s="74">
        <v>11828.728999999999</v>
      </c>
      <c r="V497" s="74">
        <f t="shared" si="47"/>
        <v>13957.900219999998</v>
      </c>
      <c r="W497" s="73" t="s">
        <v>143</v>
      </c>
      <c r="X497" s="73" t="s">
        <v>133</v>
      </c>
      <c r="Y497" s="73" t="s">
        <v>133</v>
      </c>
      <c r="Z497" s="73" t="s">
        <v>290</v>
      </c>
      <c r="AA497" s="76">
        <v>42287</v>
      </c>
      <c r="AB497" s="76">
        <v>42348</v>
      </c>
      <c r="AC497" s="77"/>
      <c r="AD497" s="77"/>
      <c r="AE497" s="72" t="s">
        <v>2503</v>
      </c>
      <c r="AF497" s="73" t="s">
        <v>399</v>
      </c>
      <c r="AG497" s="71">
        <v>796</v>
      </c>
      <c r="AH497" s="71" t="s">
        <v>231</v>
      </c>
      <c r="AI497" s="77">
        <v>1</v>
      </c>
      <c r="AJ497" s="77">
        <v>46434</v>
      </c>
      <c r="AK497" s="71" t="s">
        <v>2166</v>
      </c>
      <c r="AL497" s="76">
        <v>42734</v>
      </c>
      <c r="AM497" s="76">
        <v>42736</v>
      </c>
      <c r="AN497" s="76">
        <v>43100</v>
      </c>
      <c r="AO497" s="77">
        <v>2016</v>
      </c>
      <c r="AP497" s="71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4"/>
      <c r="BB497" s="77"/>
      <c r="BC497" s="71"/>
      <c r="BD497" s="71" t="s">
        <v>2499</v>
      </c>
      <c r="BE497" s="71" t="s">
        <v>1737</v>
      </c>
      <c r="BF497" s="71">
        <v>4560293</v>
      </c>
    </row>
    <row r="498" spans="1:58" s="78" customFormat="1" ht="68.25" customHeight="1">
      <c r="A498" s="71">
        <v>3</v>
      </c>
      <c r="B498" s="71" t="s">
        <v>2505</v>
      </c>
      <c r="C498" s="71" t="s">
        <v>133</v>
      </c>
      <c r="D498" s="71" t="s">
        <v>2221</v>
      </c>
      <c r="E498" s="71" t="s">
        <v>2625</v>
      </c>
      <c r="F498" s="90" t="s">
        <v>1737</v>
      </c>
      <c r="G498" s="91" t="s">
        <v>2722</v>
      </c>
      <c r="H498" s="71" t="s">
        <v>408</v>
      </c>
      <c r="I498" s="71">
        <v>829498</v>
      </c>
      <c r="J498" s="72" t="s">
        <v>2506</v>
      </c>
      <c r="K498" s="71" t="s">
        <v>634</v>
      </c>
      <c r="L498" s="71" t="s">
        <v>635</v>
      </c>
      <c r="M498" s="73" t="s">
        <v>140</v>
      </c>
      <c r="N498" s="73" t="s">
        <v>2498</v>
      </c>
      <c r="O498" s="73" t="s">
        <v>123</v>
      </c>
      <c r="P498" s="71" t="s">
        <v>1648</v>
      </c>
      <c r="Q498" s="74">
        <v>2570.83</v>
      </c>
      <c r="R498" s="74">
        <f t="shared" si="40"/>
        <v>3033.5793999999996</v>
      </c>
      <c r="S498" s="74">
        <v>2570.83</v>
      </c>
      <c r="T498" s="75">
        <v>0.18</v>
      </c>
      <c r="U498" s="74">
        <v>2570.83</v>
      </c>
      <c r="V498" s="74">
        <f t="shared" si="47"/>
        <v>3033.5793999999996</v>
      </c>
      <c r="W498" s="73" t="s">
        <v>289</v>
      </c>
      <c r="X498" s="73" t="s">
        <v>133</v>
      </c>
      <c r="Y498" s="73" t="s">
        <v>133</v>
      </c>
      <c r="Z498" s="73" t="s">
        <v>290</v>
      </c>
      <c r="AA498" s="76">
        <v>42323</v>
      </c>
      <c r="AB498" s="76">
        <v>42353</v>
      </c>
      <c r="AC498" s="77"/>
      <c r="AD498" s="77"/>
      <c r="AE498" s="72" t="s">
        <v>2506</v>
      </c>
      <c r="AF498" s="73" t="s">
        <v>399</v>
      </c>
      <c r="AG498" s="71">
        <v>796</v>
      </c>
      <c r="AH498" s="71" t="s">
        <v>231</v>
      </c>
      <c r="AI498" s="77">
        <v>1</v>
      </c>
      <c r="AJ498" s="77">
        <v>46434</v>
      </c>
      <c r="AK498" s="71" t="s">
        <v>2166</v>
      </c>
      <c r="AL498" s="76">
        <v>42370</v>
      </c>
      <c r="AM498" s="76">
        <v>42370</v>
      </c>
      <c r="AN498" s="76">
        <v>42735</v>
      </c>
      <c r="AO498" s="77">
        <v>2016</v>
      </c>
      <c r="AP498" s="71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4"/>
      <c r="BB498" s="77"/>
      <c r="BC498" s="71"/>
      <c r="BD498" s="71" t="s">
        <v>2499</v>
      </c>
      <c r="BE498" s="71" t="s">
        <v>1737</v>
      </c>
      <c r="BF498" s="71">
        <v>4530870</v>
      </c>
    </row>
    <row r="499" spans="1:58" s="78" customFormat="1" ht="68.25" customHeight="1">
      <c r="A499" s="71">
        <v>3</v>
      </c>
      <c r="B499" s="71" t="s">
        <v>2507</v>
      </c>
      <c r="C499" s="71" t="s">
        <v>133</v>
      </c>
      <c r="D499" s="71" t="s">
        <v>2221</v>
      </c>
      <c r="E499" s="71" t="s">
        <v>2625</v>
      </c>
      <c r="F499" s="90" t="s">
        <v>1737</v>
      </c>
      <c r="G499" s="91" t="s">
        <v>2742</v>
      </c>
      <c r="H499" s="71" t="s">
        <v>408</v>
      </c>
      <c r="I499" s="71">
        <v>829499</v>
      </c>
      <c r="J499" s="72" t="s">
        <v>2508</v>
      </c>
      <c r="K499" s="71" t="s">
        <v>634</v>
      </c>
      <c r="L499" s="71" t="s">
        <v>635</v>
      </c>
      <c r="M499" s="73" t="s">
        <v>140</v>
      </c>
      <c r="N499" s="73" t="s">
        <v>2498</v>
      </c>
      <c r="O499" s="73" t="s">
        <v>123</v>
      </c>
      <c r="P499" s="71" t="s">
        <v>1648</v>
      </c>
      <c r="Q499" s="74">
        <v>7316.11</v>
      </c>
      <c r="R499" s="74">
        <f t="shared" si="40"/>
        <v>8633.0097999999998</v>
      </c>
      <c r="S499" s="74">
        <v>7316.11</v>
      </c>
      <c r="T499" s="75">
        <v>0.18</v>
      </c>
      <c r="U499" s="74">
        <v>7316.11</v>
      </c>
      <c r="V499" s="74">
        <f t="shared" ref="V499:V517" si="48">U499*1.18</f>
        <v>8633.0097999999998</v>
      </c>
      <c r="W499" s="73" t="s">
        <v>289</v>
      </c>
      <c r="X499" s="73" t="s">
        <v>133</v>
      </c>
      <c r="Y499" s="73" t="s">
        <v>133</v>
      </c>
      <c r="Z499" s="73" t="s">
        <v>290</v>
      </c>
      <c r="AA499" s="76">
        <v>42323</v>
      </c>
      <c r="AB499" s="76">
        <v>42353</v>
      </c>
      <c r="AC499" s="77"/>
      <c r="AD499" s="77"/>
      <c r="AE499" s="72" t="s">
        <v>2508</v>
      </c>
      <c r="AF499" s="73" t="s">
        <v>399</v>
      </c>
      <c r="AG499" s="71">
        <v>796</v>
      </c>
      <c r="AH499" s="71" t="s">
        <v>231</v>
      </c>
      <c r="AI499" s="77">
        <v>1</v>
      </c>
      <c r="AJ499" s="77">
        <v>46434</v>
      </c>
      <c r="AK499" s="71" t="s">
        <v>2166</v>
      </c>
      <c r="AL499" s="76">
        <v>42370</v>
      </c>
      <c r="AM499" s="76">
        <v>42370</v>
      </c>
      <c r="AN499" s="76">
        <v>42735</v>
      </c>
      <c r="AO499" s="77">
        <v>2016</v>
      </c>
      <c r="AP499" s="71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4"/>
      <c r="BB499" s="77"/>
      <c r="BC499" s="71"/>
      <c r="BD499" s="71" t="s">
        <v>2499</v>
      </c>
      <c r="BE499" s="71" t="s">
        <v>1737</v>
      </c>
      <c r="BF499" s="71">
        <v>9010030</v>
      </c>
    </row>
    <row r="500" spans="1:58" s="78" customFormat="1" ht="68.25" customHeight="1">
      <c r="A500" s="71">
        <v>3</v>
      </c>
      <c r="B500" s="71" t="s">
        <v>2509</v>
      </c>
      <c r="C500" s="71" t="s">
        <v>133</v>
      </c>
      <c r="D500" s="71" t="s">
        <v>2221</v>
      </c>
      <c r="E500" s="71" t="s">
        <v>2625</v>
      </c>
      <c r="F500" s="90" t="s">
        <v>1737</v>
      </c>
      <c r="G500" s="91" t="s">
        <v>2821</v>
      </c>
      <c r="H500" s="71" t="s">
        <v>136</v>
      </c>
      <c r="I500" s="71">
        <v>829625</v>
      </c>
      <c r="J500" s="72" t="s">
        <v>2510</v>
      </c>
      <c r="K500" s="71" t="s">
        <v>634</v>
      </c>
      <c r="L500" s="71" t="s">
        <v>635</v>
      </c>
      <c r="M500" s="73" t="s">
        <v>140</v>
      </c>
      <c r="N500" s="73" t="s">
        <v>2498</v>
      </c>
      <c r="O500" s="73" t="s">
        <v>123</v>
      </c>
      <c r="P500" s="71" t="s">
        <v>1648</v>
      </c>
      <c r="Q500" s="74">
        <v>930.16</v>
      </c>
      <c r="R500" s="74">
        <f t="shared" si="40"/>
        <v>1097.5888</v>
      </c>
      <c r="S500" s="74">
        <v>930.16</v>
      </c>
      <c r="T500" s="75">
        <v>0.18</v>
      </c>
      <c r="U500" s="74">
        <v>930.16</v>
      </c>
      <c r="V500" s="74">
        <f t="shared" si="48"/>
        <v>1097.5888</v>
      </c>
      <c r="W500" s="73" t="s">
        <v>289</v>
      </c>
      <c r="X500" s="73" t="s">
        <v>133</v>
      </c>
      <c r="Y500" s="73" t="s">
        <v>133</v>
      </c>
      <c r="Z500" s="73" t="s">
        <v>290</v>
      </c>
      <c r="AA500" s="76">
        <v>42310</v>
      </c>
      <c r="AB500" s="76">
        <v>42350</v>
      </c>
      <c r="AC500" s="77"/>
      <c r="AD500" s="77"/>
      <c r="AE500" s="72" t="s">
        <v>2510</v>
      </c>
      <c r="AF500" s="73" t="s">
        <v>399</v>
      </c>
      <c r="AG500" s="71">
        <v>796</v>
      </c>
      <c r="AH500" s="71" t="s">
        <v>231</v>
      </c>
      <c r="AI500" s="77">
        <v>1</v>
      </c>
      <c r="AJ500" s="77">
        <v>46434</v>
      </c>
      <c r="AK500" s="71" t="s">
        <v>2166</v>
      </c>
      <c r="AL500" s="76">
        <v>42370</v>
      </c>
      <c r="AM500" s="76">
        <v>42370</v>
      </c>
      <c r="AN500" s="76">
        <v>42735</v>
      </c>
      <c r="AO500" s="77">
        <v>2016</v>
      </c>
      <c r="AP500" s="71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4"/>
      <c r="BB500" s="77"/>
      <c r="BC500" s="71"/>
      <c r="BD500" s="71" t="s">
        <v>2499</v>
      </c>
      <c r="BE500" s="71" t="s">
        <v>1737</v>
      </c>
      <c r="BF500" s="71">
        <v>4000000</v>
      </c>
    </row>
    <row r="501" spans="1:58" s="78" customFormat="1" ht="68.25" customHeight="1">
      <c r="A501" s="71">
        <v>3</v>
      </c>
      <c r="B501" s="71" t="s">
        <v>2511</v>
      </c>
      <c r="C501" s="71" t="s">
        <v>133</v>
      </c>
      <c r="D501" s="71" t="s">
        <v>2221</v>
      </c>
      <c r="E501" s="71" t="s">
        <v>2625</v>
      </c>
      <c r="F501" s="90" t="s">
        <v>1737</v>
      </c>
      <c r="G501" s="91" t="s">
        <v>2821</v>
      </c>
      <c r="H501" s="71" t="s">
        <v>136</v>
      </c>
      <c r="I501" s="71">
        <v>829496</v>
      </c>
      <c r="J501" s="72" t="s">
        <v>2512</v>
      </c>
      <c r="K501" s="71" t="s">
        <v>634</v>
      </c>
      <c r="L501" s="71" t="s">
        <v>635</v>
      </c>
      <c r="M501" s="73" t="s">
        <v>140</v>
      </c>
      <c r="N501" s="73" t="s">
        <v>2498</v>
      </c>
      <c r="O501" s="73" t="s">
        <v>123</v>
      </c>
      <c r="P501" s="71" t="s">
        <v>1648</v>
      </c>
      <c r="Q501" s="74">
        <v>11595.39</v>
      </c>
      <c r="R501" s="74">
        <f t="shared" si="40"/>
        <v>13682.560199999998</v>
      </c>
      <c r="S501" s="74">
        <v>11595.39</v>
      </c>
      <c r="T501" s="75">
        <v>0.18</v>
      </c>
      <c r="U501" s="74">
        <v>11595.39</v>
      </c>
      <c r="V501" s="74">
        <f t="shared" si="48"/>
        <v>13682.560199999998</v>
      </c>
      <c r="W501" s="73" t="s">
        <v>143</v>
      </c>
      <c r="X501" s="73" t="s">
        <v>133</v>
      </c>
      <c r="Y501" s="73" t="s">
        <v>133</v>
      </c>
      <c r="Z501" s="73" t="s">
        <v>290</v>
      </c>
      <c r="AA501" s="76">
        <v>42323</v>
      </c>
      <c r="AB501" s="76">
        <v>42353</v>
      </c>
      <c r="AC501" s="77"/>
      <c r="AD501" s="77"/>
      <c r="AE501" s="72" t="s">
        <v>2512</v>
      </c>
      <c r="AF501" s="73" t="s">
        <v>399</v>
      </c>
      <c r="AG501" s="71">
        <v>796</v>
      </c>
      <c r="AH501" s="71" t="s">
        <v>231</v>
      </c>
      <c r="AI501" s="77">
        <v>1</v>
      </c>
      <c r="AJ501" s="77">
        <v>46434</v>
      </c>
      <c r="AK501" s="71" t="s">
        <v>2166</v>
      </c>
      <c r="AL501" s="76">
        <v>42370</v>
      </c>
      <c r="AM501" s="76">
        <v>42370</v>
      </c>
      <c r="AN501" s="76">
        <v>42735</v>
      </c>
      <c r="AO501" s="77">
        <v>2016</v>
      </c>
      <c r="AP501" s="71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4"/>
      <c r="BB501" s="77"/>
      <c r="BC501" s="71"/>
      <c r="BD501" s="71" t="s">
        <v>2499</v>
      </c>
      <c r="BE501" s="71" t="s">
        <v>1737</v>
      </c>
      <c r="BF501" s="71">
        <v>4000000</v>
      </c>
    </row>
    <row r="502" spans="1:58" s="78" customFormat="1" ht="68.25" customHeight="1">
      <c r="A502" s="71">
        <v>3</v>
      </c>
      <c r="B502" s="71" t="s">
        <v>2513</v>
      </c>
      <c r="C502" s="71" t="s">
        <v>133</v>
      </c>
      <c r="D502" s="71" t="s">
        <v>2221</v>
      </c>
      <c r="E502" s="71" t="s">
        <v>2625</v>
      </c>
      <c r="F502" s="90" t="s">
        <v>1737</v>
      </c>
      <c r="G502" s="91" t="s">
        <v>2821</v>
      </c>
      <c r="H502" s="71" t="s">
        <v>136</v>
      </c>
      <c r="I502" s="71">
        <v>829624</v>
      </c>
      <c r="J502" s="72" t="s">
        <v>2514</v>
      </c>
      <c r="K502" s="71" t="s">
        <v>2067</v>
      </c>
      <c r="L502" s="71" t="s">
        <v>635</v>
      </c>
      <c r="M502" s="73" t="s">
        <v>140</v>
      </c>
      <c r="N502" s="73" t="s">
        <v>2498</v>
      </c>
      <c r="O502" s="73" t="s">
        <v>123</v>
      </c>
      <c r="P502" s="71" t="s">
        <v>1648</v>
      </c>
      <c r="Q502" s="74">
        <v>2143.6999999999998</v>
      </c>
      <c r="R502" s="74">
        <f t="shared" si="40"/>
        <v>2529.5659999999998</v>
      </c>
      <c r="S502" s="74">
        <v>2143.6999999999998</v>
      </c>
      <c r="T502" s="75">
        <v>0.18</v>
      </c>
      <c r="U502" s="74">
        <v>2143.6999999999998</v>
      </c>
      <c r="V502" s="74">
        <f t="shared" si="48"/>
        <v>2529.5659999999998</v>
      </c>
      <c r="W502" s="73" t="s">
        <v>289</v>
      </c>
      <c r="X502" s="73" t="s">
        <v>133</v>
      </c>
      <c r="Y502" s="73" t="s">
        <v>133</v>
      </c>
      <c r="Z502" s="73" t="s">
        <v>290</v>
      </c>
      <c r="AA502" s="76">
        <v>42310</v>
      </c>
      <c r="AB502" s="76">
        <v>42350</v>
      </c>
      <c r="AC502" s="77"/>
      <c r="AD502" s="77"/>
      <c r="AE502" s="72" t="s">
        <v>2514</v>
      </c>
      <c r="AF502" s="73" t="s">
        <v>399</v>
      </c>
      <c r="AG502" s="71">
        <v>796</v>
      </c>
      <c r="AH502" s="71" t="s">
        <v>231</v>
      </c>
      <c r="AI502" s="77">
        <v>1</v>
      </c>
      <c r="AJ502" s="77">
        <v>46434</v>
      </c>
      <c r="AK502" s="71" t="s">
        <v>2166</v>
      </c>
      <c r="AL502" s="76">
        <v>42370</v>
      </c>
      <c r="AM502" s="76">
        <v>42370</v>
      </c>
      <c r="AN502" s="76">
        <v>42735</v>
      </c>
      <c r="AO502" s="77">
        <v>2016</v>
      </c>
      <c r="AP502" s="71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4"/>
      <c r="BB502" s="77"/>
      <c r="BC502" s="71"/>
      <c r="BD502" s="71" t="s">
        <v>2499</v>
      </c>
      <c r="BE502" s="71" t="s">
        <v>1737</v>
      </c>
      <c r="BF502" s="71">
        <v>4000000</v>
      </c>
    </row>
    <row r="503" spans="1:58" s="78" customFormat="1" ht="68.25" customHeight="1">
      <c r="A503" s="71">
        <v>3</v>
      </c>
      <c r="B503" s="71" t="s">
        <v>2515</v>
      </c>
      <c r="C503" s="71" t="s">
        <v>133</v>
      </c>
      <c r="D503" s="71" t="s">
        <v>2221</v>
      </c>
      <c r="E503" s="71" t="s">
        <v>2625</v>
      </c>
      <c r="F503" s="90" t="s">
        <v>1737</v>
      </c>
      <c r="G503" s="91" t="s">
        <v>2735</v>
      </c>
      <c r="H503" s="71" t="s">
        <v>136</v>
      </c>
      <c r="I503" s="71">
        <v>829623</v>
      </c>
      <c r="J503" s="72" t="s">
        <v>2516</v>
      </c>
      <c r="K503" s="71" t="s">
        <v>2067</v>
      </c>
      <c r="L503" s="71" t="s">
        <v>635</v>
      </c>
      <c r="M503" s="73" t="s">
        <v>140</v>
      </c>
      <c r="N503" s="73" t="s">
        <v>2498</v>
      </c>
      <c r="O503" s="73" t="s">
        <v>123</v>
      </c>
      <c r="P503" s="71" t="s">
        <v>1648</v>
      </c>
      <c r="Q503" s="74">
        <v>3392.3</v>
      </c>
      <c r="R503" s="74">
        <f t="shared" si="40"/>
        <v>4002.9140000000002</v>
      </c>
      <c r="S503" s="74">
        <v>3392.3</v>
      </c>
      <c r="T503" s="75">
        <v>0.18</v>
      </c>
      <c r="U503" s="74">
        <v>3392.3</v>
      </c>
      <c r="V503" s="74">
        <f t="shared" si="48"/>
        <v>4002.9140000000002</v>
      </c>
      <c r="W503" s="73" t="s">
        <v>289</v>
      </c>
      <c r="X503" s="73" t="s">
        <v>133</v>
      </c>
      <c r="Y503" s="73" t="s">
        <v>133</v>
      </c>
      <c r="Z503" s="73" t="s">
        <v>290</v>
      </c>
      <c r="AA503" s="76">
        <v>42310</v>
      </c>
      <c r="AB503" s="76">
        <v>42350</v>
      </c>
      <c r="AC503" s="77"/>
      <c r="AD503" s="77"/>
      <c r="AE503" s="72" t="s">
        <v>2516</v>
      </c>
      <c r="AF503" s="73" t="s">
        <v>399</v>
      </c>
      <c r="AG503" s="71">
        <v>796</v>
      </c>
      <c r="AH503" s="71" t="s">
        <v>231</v>
      </c>
      <c r="AI503" s="77">
        <v>1</v>
      </c>
      <c r="AJ503" s="77">
        <v>46434</v>
      </c>
      <c r="AK503" s="71" t="s">
        <v>2166</v>
      </c>
      <c r="AL503" s="76">
        <v>42370</v>
      </c>
      <c r="AM503" s="76">
        <v>42370</v>
      </c>
      <c r="AN503" s="76">
        <v>42735</v>
      </c>
      <c r="AO503" s="77">
        <v>2016</v>
      </c>
      <c r="AP503" s="71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4"/>
      <c r="BB503" s="77"/>
      <c r="BC503" s="71"/>
      <c r="BD503" s="71" t="s">
        <v>2499</v>
      </c>
      <c r="BE503" s="71" t="s">
        <v>1737</v>
      </c>
      <c r="BF503" s="71">
        <v>4560298</v>
      </c>
    </row>
    <row r="504" spans="1:58" s="78" customFormat="1" ht="68.25" customHeight="1">
      <c r="A504" s="71">
        <v>3</v>
      </c>
      <c r="B504" s="71" t="s">
        <v>2517</v>
      </c>
      <c r="C504" s="71" t="s">
        <v>133</v>
      </c>
      <c r="D504" s="71" t="s">
        <v>2221</v>
      </c>
      <c r="E504" s="71" t="s">
        <v>2625</v>
      </c>
      <c r="F504" s="90" t="s">
        <v>286</v>
      </c>
      <c r="G504" s="91" t="s">
        <v>2808</v>
      </c>
      <c r="H504" s="71" t="s">
        <v>136</v>
      </c>
      <c r="I504" s="71">
        <v>829468</v>
      </c>
      <c r="J504" s="72" t="s">
        <v>2518</v>
      </c>
      <c r="K504" s="71" t="s">
        <v>2519</v>
      </c>
      <c r="L504" s="71" t="s">
        <v>635</v>
      </c>
      <c r="M504" s="73" t="s">
        <v>140</v>
      </c>
      <c r="N504" s="73" t="s">
        <v>2498</v>
      </c>
      <c r="O504" s="73" t="s">
        <v>123</v>
      </c>
      <c r="P504" s="71" t="s">
        <v>1648</v>
      </c>
      <c r="Q504" s="74">
        <v>1055.3699999999999</v>
      </c>
      <c r="R504" s="74">
        <f t="shared" si="40"/>
        <v>1245.3365999999999</v>
      </c>
      <c r="S504" s="74">
        <v>1055.3699999999999</v>
      </c>
      <c r="T504" s="75">
        <v>0.18</v>
      </c>
      <c r="U504" s="74">
        <v>1055.3699999999999</v>
      </c>
      <c r="V504" s="74">
        <f t="shared" si="48"/>
        <v>1245.3365999999999</v>
      </c>
      <c r="W504" s="73" t="s">
        <v>289</v>
      </c>
      <c r="X504" s="73" t="s">
        <v>133</v>
      </c>
      <c r="Y504" s="73" t="s">
        <v>133</v>
      </c>
      <c r="Z504" s="73" t="s">
        <v>290</v>
      </c>
      <c r="AA504" s="76">
        <v>42323</v>
      </c>
      <c r="AB504" s="76">
        <v>42353</v>
      </c>
      <c r="AC504" s="77"/>
      <c r="AD504" s="77"/>
      <c r="AE504" s="72" t="s">
        <v>2518</v>
      </c>
      <c r="AF504" s="73" t="s">
        <v>399</v>
      </c>
      <c r="AG504" s="71">
        <v>796</v>
      </c>
      <c r="AH504" s="71" t="s">
        <v>231</v>
      </c>
      <c r="AI504" s="77">
        <v>1</v>
      </c>
      <c r="AJ504" s="77">
        <v>46434</v>
      </c>
      <c r="AK504" s="71" t="s">
        <v>2166</v>
      </c>
      <c r="AL504" s="76">
        <v>42370</v>
      </c>
      <c r="AM504" s="76">
        <v>42370</v>
      </c>
      <c r="AN504" s="76">
        <v>42735</v>
      </c>
      <c r="AO504" s="77">
        <v>2016</v>
      </c>
      <c r="AP504" s="71"/>
      <c r="AQ504" s="77"/>
      <c r="AR504" s="77"/>
      <c r="AS504" s="77"/>
      <c r="AT504" s="77"/>
      <c r="AU504" s="77"/>
      <c r="AV504" s="77"/>
      <c r="AW504" s="77"/>
      <c r="AX504" s="77"/>
      <c r="AY504" s="77"/>
      <c r="AZ504" s="77"/>
      <c r="BA504" s="74"/>
      <c r="BB504" s="77"/>
      <c r="BC504" s="71"/>
      <c r="BD504" s="71" t="s">
        <v>2499</v>
      </c>
      <c r="BE504" s="71" t="s">
        <v>286</v>
      </c>
      <c r="BF504" s="71">
        <v>7400000</v>
      </c>
    </row>
    <row r="505" spans="1:58" s="78" customFormat="1" ht="68.25" customHeight="1">
      <c r="A505" s="71">
        <v>3</v>
      </c>
      <c r="B505" s="71" t="s">
        <v>2521</v>
      </c>
      <c r="C505" s="71" t="s">
        <v>133</v>
      </c>
      <c r="D505" s="71" t="s">
        <v>2221</v>
      </c>
      <c r="E505" s="71" t="s">
        <v>2625</v>
      </c>
      <c r="F505" s="90" t="s">
        <v>1737</v>
      </c>
      <c r="G505" s="91" t="s">
        <v>2821</v>
      </c>
      <c r="H505" s="71" t="s">
        <v>408</v>
      </c>
      <c r="I505" s="71">
        <v>829464</v>
      </c>
      <c r="J505" s="72" t="s">
        <v>2522</v>
      </c>
      <c r="K505" s="71" t="s">
        <v>2523</v>
      </c>
      <c r="L505" s="71" t="s">
        <v>635</v>
      </c>
      <c r="M505" s="73" t="s">
        <v>140</v>
      </c>
      <c r="N505" s="73" t="s">
        <v>2498</v>
      </c>
      <c r="O505" s="73" t="s">
        <v>123</v>
      </c>
      <c r="P505" s="71" t="s">
        <v>1648</v>
      </c>
      <c r="Q505" s="74">
        <v>1628.38</v>
      </c>
      <c r="R505" s="74">
        <f t="shared" si="40"/>
        <v>1921.4884</v>
      </c>
      <c r="S505" s="74">
        <v>1628.38</v>
      </c>
      <c r="T505" s="75">
        <v>0.18</v>
      </c>
      <c r="U505" s="74">
        <v>1628.38</v>
      </c>
      <c r="V505" s="74">
        <f t="shared" si="48"/>
        <v>1921.4884</v>
      </c>
      <c r="W505" s="73" t="s">
        <v>289</v>
      </c>
      <c r="X505" s="73" t="s">
        <v>133</v>
      </c>
      <c r="Y505" s="73" t="s">
        <v>133</v>
      </c>
      <c r="Z505" s="73" t="s">
        <v>290</v>
      </c>
      <c r="AA505" s="76">
        <v>42323</v>
      </c>
      <c r="AB505" s="76">
        <v>42353</v>
      </c>
      <c r="AC505" s="77"/>
      <c r="AD505" s="77"/>
      <c r="AE505" s="72" t="s">
        <v>2522</v>
      </c>
      <c r="AF505" s="73" t="s">
        <v>399</v>
      </c>
      <c r="AG505" s="71">
        <v>796</v>
      </c>
      <c r="AH505" s="71" t="s">
        <v>231</v>
      </c>
      <c r="AI505" s="77">
        <v>1</v>
      </c>
      <c r="AJ505" s="77">
        <v>46434</v>
      </c>
      <c r="AK505" s="71" t="s">
        <v>2166</v>
      </c>
      <c r="AL505" s="76">
        <v>42370</v>
      </c>
      <c r="AM505" s="76">
        <v>42370</v>
      </c>
      <c r="AN505" s="76">
        <v>42735</v>
      </c>
      <c r="AO505" s="77">
        <v>2016</v>
      </c>
      <c r="AP505" s="71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4"/>
      <c r="BB505" s="77"/>
      <c r="BC505" s="71"/>
      <c r="BD505" s="71" t="s">
        <v>2499</v>
      </c>
      <c r="BE505" s="71" t="s">
        <v>1737</v>
      </c>
      <c r="BF505" s="71">
        <v>4000000</v>
      </c>
    </row>
    <row r="506" spans="1:58" s="78" customFormat="1" ht="68.25" customHeight="1">
      <c r="A506" s="71">
        <v>3</v>
      </c>
      <c r="B506" s="71" t="s">
        <v>2524</v>
      </c>
      <c r="C506" s="71" t="s">
        <v>133</v>
      </c>
      <c r="D506" s="71" t="s">
        <v>2221</v>
      </c>
      <c r="E506" s="71" t="s">
        <v>2625</v>
      </c>
      <c r="F506" s="90" t="s">
        <v>286</v>
      </c>
      <c r="G506" s="91" t="s">
        <v>2729</v>
      </c>
      <c r="H506" s="71" t="s">
        <v>408</v>
      </c>
      <c r="I506" s="71">
        <v>829467</v>
      </c>
      <c r="J506" s="72" t="s">
        <v>2525</v>
      </c>
      <c r="K506" s="71" t="s">
        <v>2520</v>
      </c>
      <c r="L506" s="71" t="s">
        <v>635</v>
      </c>
      <c r="M506" s="73" t="s">
        <v>140</v>
      </c>
      <c r="N506" s="73" t="s">
        <v>2498</v>
      </c>
      <c r="O506" s="73" t="s">
        <v>123</v>
      </c>
      <c r="P506" s="71" t="s">
        <v>1648</v>
      </c>
      <c r="Q506" s="74">
        <v>536.52</v>
      </c>
      <c r="R506" s="74">
        <f t="shared" si="40"/>
        <v>633.09359999999992</v>
      </c>
      <c r="S506" s="74">
        <v>536.52</v>
      </c>
      <c r="T506" s="75">
        <v>0.18</v>
      </c>
      <c r="U506" s="74">
        <v>536.52</v>
      </c>
      <c r="V506" s="74">
        <f t="shared" si="48"/>
        <v>633.09359999999992</v>
      </c>
      <c r="W506" s="73" t="s">
        <v>289</v>
      </c>
      <c r="X506" s="73" t="s">
        <v>133</v>
      </c>
      <c r="Y506" s="73" t="s">
        <v>133</v>
      </c>
      <c r="Z506" s="73" t="s">
        <v>290</v>
      </c>
      <c r="AA506" s="76">
        <v>42323</v>
      </c>
      <c r="AB506" s="76">
        <v>42353</v>
      </c>
      <c r="AC506" s="77"/>
      <c r="AD506" s="77"/>
      <c r="AE506" s="72" t="s">
        <v>2525</v>
      </c>
      <c r="AF506" s="73" t="s">
        <v>399</v>
      </c>
      <c r="AG506" s="71">
        <v>796</v>
      </c>
      <c r="AH506" s="71" t="s">
        <v>231</v>
      </c>
      <c r="AI506" s="77">
        <v>1</v>
      </c>
      <c r="AJ506" s="77">
        <v>46434</v>
      </c>
      <c r="AK506" s="71" t="s">
        <v>2166</v>
      </c>
      <c r="AL506" s="76">
        <v>42370</v>
      </c>
      <c r="AM506" s="76">
        <v>42370</v>
      </c>
      <c r="AN506" s="76">
        <v>42735</v>
      </c>
      <c r="AO506" s="77">
        <v>2016</v>
      </c>
      <c r="AP506" s="71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4"/>
      <c r="BB506" s="77"/>
      <c r="BC506" s="71"/>
      <c r="BD506" s="71" t="s">
        <v>2499</v>
      </c>
      <c r="BE506" s="71" t="s">
        <v>286</v>
      </c>
      <c r="BF506" s="71">
        <v>7422000</v>
      </c>
    </row>
    <row r="507" spans="1:58" s="78" customFormat="1" ht="68.25" customHeight="1">
      <c r="A507" s="71">
        <v>3</v>
      </c>
      <c r="B507" s="71" t="s">
        <v>2526</v>
      </c>
      <c r="C507" s="71" t="s">
        <v>133</v>
      </c>
      <c r="D507" s="71" t="s">
        <v>2221</v>
      </c>
      <c r="E507" s="71" t="s">
        <v>2625</v>
      </c>
      <c r="F507" s="90" t="s">
        <v>286</v>
      </c>
      <c r="G507" s="91" t="s">
        <v>2729</v>
      </c>
      <c r="H507" s="71" t="s">
        <v>136</v>
      </c>
      <c r="I507" s="71">
        <v>829465</v>
      </c>
      <c r="J507" s="72" t="s">
        <v>2527</v>
      </c>
      <c r="K507" s="71" t="s">
        <v>2520</v>
      </c>
      <c r="L507" s="71" t="s">
        <v>635</v>
      </c>
      <c r="M507" s="73" t="s">
        <v>140</v>
      </c>
      <c r="N507" s="73" t="s">
        <v>2498</v>
      </c>
      <c r="O507" s="73" t="s">
        <v>123</v>
      </c>
      <c r="P507" s="71" t="s">
        <v>1648</v>
      </c>
      <c r="Q507" s="74">
        <v>1138.4000000000001</v>
      </c>
      <c r="R507" s="74">
        <f t="shared" si="40"/>
        <v>1343.3120000000001</v>
      </c>
      <c r="S507" s="74">
        <v>1138.4000000000001</v>
      </c>
      <c r="T507" s="75">
        <v>0.18</v>
      </c>
      <c r="U507" s="74">
        <v>1138.4000000000001</v>
      </c>
      <c r="V507" s="74">
        <f t="shared" si="48"/>
        <v>1343.3120000000001</v>
      </c>
      <c r="W507" s="73" t="s">
        <v>289</v>
      </c>
      <c r="X507" s="73" t="s">
        <v>133</v>
      </c>
      <c r="Y507" s="73" t="s">
        <v>133</v>
      </c>
      <c r="Z507" s="73" t="s">
        <v>290</v>
      </c>
      <c r="AA507" s="76">
        <v>42323</v>
      </c>
      <c r="AB507" s="76">
        <v>42353</v>
      </c>
      <c r="AC507" s="77"/>
      <c r="AD507" s="77"/>
      <c r="AE507" s="72" t="s">
        <v>2527</v>
      </c>
      <c r="AF507" s="73" t="s">
        <v>399</v>
      </c>
      <c r="AG507" s="71">
        <v>796</v>
      </c>
      <c r="AH507" s="71" t="s">
        <v>231</v>
      </c>
      <c r="AI507" s="77">
        <v>1</v>
      </c>
      <c r="AJ507" s="77">
        <v>46434</v>
      </c>
      <c r="AK507" s="71" t="s">
        <v>2166</v>
      </c>
      <c r="AL507" s="76">
        <v>42370</v>
      </c>
      <c r="AM507" s="76">
        <v>42370</v>
      </c>
      <c r="AN507" s="76">
        <v>42735</v>
      </c>
      <c r="AO507" s="77">
        <v>2016</v>
      </c>
      <c r="AP507" s="71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4"/>
      <c r="BB507" s="77"/>
      <c r="BC507" s="71"/>
      <c r="BD507" s="71" t="s">
        <v>2499</v>
      </c>
      <c r="BE507" s="71" t="s">
        <v>286</v>
      </c>
      <c r="BF507" s="71">
        <v>7422000</v>
      </c>
    </row>
    <row r="508" spans="1:58" s="78" customFormat="1" ht="68.25" customHeight="1">
      <c r="A508" s="71">
        <v>3</v>
      </c>
      <c r="B508" s="71" t="s">
        <v>2528</v>
      </c>
      <c r="C508" s="71" t="s">
        <v>133</v>
      </c>
      <c r="D508" s="71" t="s">
        <v>2221</v>
      </c>
      <c r="E508" s="71" t="s">
        <v>2625</v>
      </c>
      <c r="F508" s="90" t="s">
        <v>1737</v>
      </c>
      <c r="G508" s="91" t="s">
        <v>2821</v>
      </c>
      <c r="H508" s="71" t="s">
        <v>408</v>
      </c>
      <c r="I508" s="71">
        <v>829462</v>
      </c>
      <c r="J508" s="72" t="s">
        <v>2529</v>
      </c>
      <c r="K508" s="71" t="s">
        <v>2530</v>
      </c>
      <c r="L508" s="71" t="s">
        <v>635</v>
      </c>
      <c r="M508" s="73" t="s">
        <v>140</v>
      </c>
      <c r="N508" s="73" t="s">
        <v>2498</v>
      </c>
      <c r="O508" s="73" t="s">
        <v>123</v>
      </c>
      <c r="P508" s="71" t="s">
        <v>1648</v>
      </c>
      <c r="Q508" s="74">
        <v>10094.065000000001</v>
      </c>
      <c r="R508" s="74">
        <f t="shared" si="40"/>
        <v>11910.9967</v>
      </c>
      <c r="S508" s="74">
        <v>10094.065000000001</v>
      </c>
      <c r="T508" s="75">
        <v>0.18</v>
      </c>
      <c r="U508" s="74">
        <v>10094.065000000001</v>
      </c>
      <c r="V508" s="74">
        <f t="shared" si="48"/>
        <v>11910.9967</v>
      </c>
      <c r="W508" s="73" t="s">
        <v>143</v>
      </c>
      <c r="X508" s="73" t="s">
        <v>133</v>
      </c>
      <c r="Y508" s="73" t="s">
        <v>133</v>
      </c>
      <c r="Z508" s="73" t="s">
        <v>290</v>
      </c>
      <c r="AA508" s="76">
        <v>42323</v>
      </c>
      <c r="AB508" s="76">
        <v>42353</v>
      </c>
      <c r="AC508" s="77"/>
      <c r="AD508" s="77"/>
      <c r="AE508" s="72" t="s">
        <v>2529</v>
      </c>
      <c r="AF508" s="73" t="s">
        <v>399</v>
      </c>
      <c r="AG508" s="71">
        <v>796</v>
      </c>
      <c r="AH508" s="71" t="s">
        <v>231</v>
      </c>
      <c r="AI508" s="77">
        <v>1</v>
      </c>
      <c r="AJ508" s="77">
        <v>46434</v>
      </c>
      <c r="AK508" s="71" t="s">
        <v>2166</v>
      </c>
      <c r="AL508" s="76">
        <v>42370</v>
      </c>
      <c r="AM508" s="76">
        <v>42370</v>
      </c>
      <c r="AN508" s="76">
        <v>42644</v>
      </c>
      <c r="AO508" s="77">
        <v>2016</v>
      </c>
      <c r="AP508" s="71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4"/>
      <c r="BB508" s="77"/>
      <c r="BC508" s="71"/>
      <c r="BD508" s="71" t="s">
        <v>2499</v>
      </c>
      <c r="BE508" s="71" t="s">
        <v>1737</v>
      </c>
      <c r="BF508" s="71">
        <v>4000000</v>
      </c>
    </row>
    <row r="509" spans="1:58" s="78" customFormat="1" ht="68.25" customHeight="1">
      <c r="A509" s="71">
        <v>3</v>
      </c>
      <c r="B509" s="71" t="s">
        <v>2531</v>
      </c>
      <c r="C509" s="71" t="s">
        <v>133</v>
      </c>
      <c r="D509" s="71" t="s">
        <v>2221</v>
      </c>
      <c r="E509" s="71" t="s">
        <v>2625</v>
      </c>
      <c r="F509" s="90">
        <v>40.1</v>
      </c>
      <c r="G509" s="91" t="s">
        <v>2813</v>
      </c>
      <c r="H509" s="71" t="s">
        <v>408</v>
      </c>
      <c r="I509" s="71">
        <v>829459</v>
      </c>
      <c r="J509" s="72" t="s">
        <v>2665</v>
      </c>
      <c r="K509" s="71" t="s">
        <v>634</v>
      </c>
      <c r="L509" s="71" t="s">
        <v>635</v>
      </c>
      <c r="M509" s="73" t="s">
        <v>140</v>
      </c>
      <c r="N509" s="73" t="s">
        <v>2498</v>
      </c>
      <c r="O509" s="73" t="s">
        <v>82</v>
      </c>
      <c r="P509" s="71" t="s">
        <v>1648</v>
      </c>
      <c r="Q509" s="74">
        <v>6206.1955900000003</v>
      </c>
      <c r="R509" s="74">
        <f>Q509*1.18</f>
        <v>7323.3107962000004</v>
      </c>
      <c r="S509" s="74">
        <v>6206.1955900000003</v>
      </c>
      <c r="T509" s="75">
        <v>0.18</v>
      </c>
      <c r="U509" s="74">
        <v>6206.1955900000003</v>
      </c>
      <c r="V509" s="74">
        <f>U509*1.18</f>
        <v>7323.3107962000004</v>
      </c>
      <c r="W509" s="73" t="s">
        <v>289</v>
      </c>
      <c r="X509" s="73" t="s">
        <v>133</v>
      </c>
      <c r="Y509" s="73" t="s">
        <v>133</v>
      </c>
      <c r="Z509" s="73" t="s">
        <v>290</v>
      </c>
      <c r="AA509" s="76">
        <v>42323</v>
      </c>
      <c r="AB509" s="76">
        <v>42353</v>
      </c>
      <c r="AC509" s="77"/>
      <c r="AD509" s="77"/>
      <c r="AE509" s="72" t="s">
        <v>2532</v>
      </c>
      <c r="AF509" s="73" t="s">
        <v>399</v>
      </c>
      <c r="AG509" s="71">
        <v>796</v>
      </c>
      <c r="AH509" s="71" t="s">
        <v>231</v>
      </c>
      <c r="AI509" s="77">
        <v>1</v>
      </c>
      <c r="AJ509" s="77">
        <v>46434</v>
      </c>
      <c r="AK509" s="71" t="s">
        <v>2166</v>
      </c>
      <c r="AL509" s="76">
        <v>42370</v>
      </c>
      <c r="AM509" s="76">
        <v>42370</v>
      </c>
      <c r="AN509" s="76">
        <v>42735</v>
      </c>
      <c r="AO509" s="77">
        <v>2016</v>
      </c>
      <c r="AP509" s="71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4"/>
      <c r="BB509" s="77"/>
      <c r="BC509" s="71"/>
      <c r="BD509" s="71" t="s">
        <v>2499</v>
      </c>
      <c r="BE509" s="71">
        <v>40.1</v>
      </c>
      <c r="BF509" s="71">
        <v>2911160</v>
      </c>
    </row>
    <row r="510" spans="1:58" s="78" customFormat="1" ht="68.25" customHeight="1">
      <c r="A510" s="71">
        <v>3</v>
      </c>
      <c r="B510" s="71" t="s">
        <v>2533</v>
      </c>
      <c r="C510" s="71" t="s">
        <v>133</v>
      </c>
      <c r="D510" s="71" t="s">
        <v>2221</v>
      </c>
      <c r="E510" s="71" t="s">
        <v>2625</v>
      </c>
      <c r="F510" s="90" t="s">
        <v>640</v>
      </c>
      <c r="G510" s="91" t="s">
        <v>2732</v>
      </c>
      <c r="H510" s="71" t="s">
        <v>408</v>
      </c>
      <c r="I510" s="71">
        <v>829458</v>
      </c>
      <c r="J510" s="72" t="s">
        <v>2534</v>
      </c>
      <c r="K510" s="71" t="s">
        <v>1909</v>
      </c>
      <c r="L510" s="71" t="s">
        <v>635</v>
      </c>
      <c r="M510" s="73" t="s">
        <v>140</v>
      </c>
      <c r="N510" s="73" t="s">
        <v>2498</v>
      </c>
      <c r="O510" s="73" t="s">
        <v>80</v>
      </c>
      <c r="P510" s="71" t="s">
        <v>1648</v>
      </c>
      <c r="Q510" s="74">
        <v>1183.06</v>
      </c>
      <c r="R510" s="74">
        <f t="shared" si="40"/>
        <v>1396.0107999999998</v>
      </c>
      <c r="S510" s="74">
        <v>1183.06</v>
      </c>
      <c r="T510" s="75">
        <v>0.18</v>
      </c>
      <c r="U510" s="74">
        <v>1183.06</v>
      </c>
      <c r="V510" s="74">
        <f t="shared" si="48"/>
        <v>1396.0107999999998</v>
      </c>
      <c r="W510" s="73" t="s">
        <v>289</v>
      </c>
      <c r="X510" s="73" t="s">
        <v>133</v>
      </c>
      <c r="Y510" s="73" t="s">
        <v>133</v>
      </c>
      <c r="Z510" s="73" t="s">
        <v>290</v>
      </c>
      <c r="AA510" s="76">
        <v>42323</v>
      </c>
      <c r="AB510" s="76">
        <v>42353</v>
      </c>
      <c r="AC510" s="77"/>
      <c r="AD510" s="77"/>
      <c r="AE510" s="72" t="s">
        <v>2534</v>
      </c>
      <c r="AF510" s="73" t="s">
        <v>399</v>
      </c>
      <c r="AG510" s="71">
        <v>796</v>
      </c>
      <c r="AH510" s="71" t="s">
        <v>231</v>
      </c>
      <c r="AI510" s="77">
        <v>1</v>
      </c>
      <c r="AJ510" s="77">
        <v>46434</v>
      </c>
      <c r="AK510" s="71" t="s">
        <v>2166</v>
      </c>
      <c r="AL510" s="76">
        <v>42370</v>
      </c>
      <c r="AM510" s="76">
        <v>42370</v>
      </c>
      <c r="AN510" s="76">
        <v>42673</v>
      </c>
      <c r="AO510" s="77">
        <v>2016</v>
      </c>
      <c r="AP510" s="71"/>
      <c r="AQ510" s="77"/>
      <c r="AR510" s="77"/>
      <c r="AS510" s="77"/>
      <c r="AT510" s="77"/>
      <c r="AU510" s="77"/>
      <c r="AV510" s="77"/>
      <c r="AW510" s="77"/>
      <c r="AX510" s="77"/>
      <c r="AY510" s="77"/>
      <c r="AZ510" s="77"/>
      <c r="BA510" s="74"/>
      <c r="BB510" s="77"/>
      <c r="BC510" s="71"/>
      <c r="BD510" s="71" t="s">
        <v>2499</v>
      </c>
      <c r="BE510" s="71" t="s">
        <v>640</v>
      </c>
      <c r="BF510" s="71">
        <v>7422090</v>
      </c>
    </row>
    <row r="511" spans="1:58" s="78" customFormat="1" ht="68.25" customHeight="1">
      <c r="A511" s="71">
        <v>3</v>
      </c>
      <c r="B511" s="71" t="s">
        <v>2535</v>
      </c>
      <c r="C511" s="71" t="s">
        <v>133</v>
      </c>
      <c r="D511" s="71" t="s">
        <v>2221</v>
      </c>
      <c r="E511" s="71" t="s">
        <v>2625</v>
      </c>
      <c r="F511" s="90" t="s">
        <v>1759</v>
      </c>
      <c r="G511" s="91" t="s">
        <v>2736</v>
      </c>
      <c r="H511" s="71" t="s">
        <v>408</v>
      </c>
      <c r="I511" s="71">
        <v>829549</v>
      </c>
      <c r="J511" s="72" t="s">
        <v>2536</v>
      </c>
      <c r="K511" s="71" t="s">
        <v>1763</v>
      </c>
      <c r="L511" s="71" t="s">
        <v>635</v>
      </c>
      <c r="M511" s="73" t="s">
        <v>140</v>
      </c>
      <c r="N511" s="73" t="s">
        <v>756</v>
      </c>
      <c r="O511" s="73" t="s">
        <v>111</v>
      </c>
      <c r="P511" s="71" t="s">
        <v>1648</v>
      </c>
      <c r="Q511" s="74">
        <v>6000</v>
      </c>
      <c r="R511" s="74">
        <f t="shared" si="40"/>
        <v>7080</v>
      </c>
      <c r="S511" s="74">
        <v>6000</v>
      </c>
      <c r="T511" s="75">
        <v>0.18</v>
      </c>
      <c r="U511" s="74">
        <v>6000</v>
      </c>
      <c r="V511" s="74">
        <f t="shared" si="48"/>
        <v>7080</v>
      </c>
      <c r="W511" s="73" t="s">
        <v>289</v>
      </c>
      <c r="X511" s="73" t="s">
        <v>133</v>
      </c>
      <c r="Y511" s="73" t="s">
        <v>133</v>
      </c>
      <c r="Z511" s="73" t="s">
        <v>290</v>
      </c>
      <c r="AA511" s="76">
        <v>42323</v>
      </c>
      <c r="AB511" s="76">
        <v>42353</v>
      </c>
      <c r="AC511" s="77"/>
      <c r="AD511" s="77"/>
      <c r="AE511" s="72" t="s">
        <v>2536</v>
      </c>
      <c r="AF511" s="73" t="s">
        <v>399</v>
      </c>
      <c r="AG511" s="71">
        <v>796</v>
      </c>
      <c r="AH511" s="71" t="s">
        <v>231</v>
      </c>
      <c r="AI511" s="77">
        <v>1</v>
      </c>
      <c r="AJ511" s="77">
        <v>46434</v>
      </c>
      <c r="AK511" s="71" t="s">
        <v>2166</v>
      </c>
      <c r="AL511" s="76">
        <v>42370</v>
      </c>
      <c r="AM511" s="76">
        <v>42370</v>
      </c>
      <c r="AN511" s="76">
        <v>42735</v>
      </c>
      <c r="AO511" s="77">
        <v>2016</v>
      </c>
      <c r="AP511" s="71"/>
      <c r="AQ511" s="77"/>
      <c r="AR511" s="77"/>
      <c r="AS511" s="77"/>
      <c r="AT511" s="77"/>
      <c r="AU511" s="77"/>
      <c r="AV511" s="77"/>
      <c r="AW511" s="77"/>
      <c r="AX511" s="77"/>
      <c r="AY511" s="77"/>
      <c r="AZ511" s="77"/>
      <c r="BA511" s="74"/>
      <c r="BB511" s="77"/>
      <c r="BC511" s="71"/>
      <c r="BD511" s="71" t="s">
        <v>2499</v>
      </c>
      <c r="BE511" s="71" t="s">
        <v>1759</v>
      </c>
      <c r="BF511" s="71">
        <v>7424020</v>
      </c>
    </row>
    <row r="512" spans="1:58" s="78" customFormat="1" ht="68.25" customHeight="1">
      <c r="A512" s="71">
        <v>3</v>
      </c>
      <c r="B512" s="71" t="s">
        <v>2537</v>
      </c>
      <c r="C512" s="71" t="s">
        <v>133</v>
      </c>
      <c r="D512" s="71" t="s">
        <v>2221</v>
      </c>
      <c r="E512" s="71" t="s">
        <v>2625</v>
      </c>
      <c r="F512" s="90" t="s">
        <v>1737</v>
      </c>
      <c r="G512" s="91" t="s">
        <v>2736</v>
      </c>
      <c r="H512" s="71" t="s">
        <v>408</v>
      </c>
      <c r="I512" s="71">
        <v>829548</v>
      </c>
      <c r="J512" s="72" t="s">
        <v>2538</v>
      </c>
      <c r="K512" s="71" t="s">
        <v>2539</v>
      </c>
      <c r="L512" s="71" t="s">
        <v>635</v>
      </c>
      <c r="M512" s="73" t="s">
        <v>140</v>
      </c>
      <c r="N512" s="73" t="s">
        <v>756</v>
      </c>
      <c r="O512" s="73" t="s">
        <v>111</v>
      </c>
      <c r="P512" s="71" t="s">
        <v>1648</v>
      </c>
      <c r="Q512" s="74">
        <v>3865.2350000000001</v>
      </c>
      <c r="R512" s="74">
        <f t="shared" si="40"/>
        <v>4560.9772999999996</v>
      </c>
      <c r="S512" s="74">
        <v>3865.2350000000001</v>
      </c>
      <c r="T512" s="75">
        <v>0.18</v>
      </c>
      <c r="U512" s="74">
        <v>3865.2350000000001</v>
      </c>
      <c r="V512" s="74">
        <f t="shared" si="48"/>
        <v>4560.9772999999996</v>
      </c>
      <c r="W512" s="73" t="s">
        <v>289</v>
      </c>
      <c r="X512" s="73" t="s">
        <v>133</v>
      </c>
      <c r="Y512" s="73" t="s">
        <v>133</v>
      </c>
      <c r="Z512" s="73" t="s">
        <v>290</v>
      </c>
      <c r="AA512" s="76">
        <v>42323</v>
      </c>
      <c r="AB512" s="76">
        <v>42353</v>
      </c>
      <c r="AC512" s="77"/>
      <c r="AD512" s="77"/>
      <c r="AE512" s="72" t="s">
        <v>2538</v>
      </c>
      <c r="AF512" s="73" t="s">
        <v>399</v>
      </c>
      <c r="AG512" s="71">
        <v>796</v>
      </c>
      <c r="AH512" s="71" t="s">
        <v>231</v>
      </c>
      <c r="AI512" s="77">
        <v>1</v>
      </c>
      <c r="AJ512" s="77">
        <v>46434</v>
      </c>
      <c r="AK512" s="71" t="s">
        <v>2166</v>
      </c>
      <c r="AL512" s="76">
        <v>42370</v>
      </c>
      <c r="AM512" s="76">
        <v>42370</v>
      </c>
      <c r="AN512" s="76">
        <v>42735</v>
      </c>
      <c r="AO512" s="77">
        <v>2016</v>
      </c>
      <c r="AP512" s="71"/>
      <c r="AQ512" s="77"/>
      <c r="AR512" s="77"/>
      <c r="AS512" s="77"/>
      <c r="AT512" s="77"/>
      <c r="AU512" s="77"/>
      <c r="AV512" s="77"/>
      <c r="AW512" s="77"/>
      <c r="AX512" s="77"/>
      <c r="AY512" s="77"/>
      <c r="AZ512" s="77"/>
      <c r="BA512" s="74"/>
      <c r="BB512" s="77"/>
      <c r="BC512" s="71"/>
      <c r="BD512" s="71" t="s">
        <v>2499</v>
      </c>
      <c r="BE512" s="71" t="s">
        <v>1737</v>
      </c>
      <c r="BF512" s="71">
        <v>7424020</v>
      </c>
    </row>
    <row r="513" spans="1:58" s="78" customFormat="1" ht="68.25" customHeight="1">
      <c r="A513" s="71">
        <v>3</v>
      </c>
      <c r="B513" s="71" t="s">
        <v>2540</v>
      </c>
      <c r="C513" s="71" t="s">
        <v>133</v>
      </c>
      <c r="D513" s="71" t="s">
        <v>2221</v>
      </c>
      <c r="E513" s="71" t="s">
        <v>2625</v>
      </c>
      <c r="F513" s="90" t="s">
        <v>1737</v>
      </c>
      <c r="G513" s="91" t="s">
        <v>2821</v>
      </c>
      <c r="H513" s="71" t="s">
        <v>408</v>
      </c>
      <c r="I513" s="71">
        <v>829494</v>
      </c>
      <c r="J513" s="72" t="s">
        <v>2541</v>
      </c>
      <c r="K513" s="71" t="s">
        <v>781</v>
      </c>
      <c r="L513" s="71" t="s">
        <v>635</v>
      </c>
      <c r="M513" s="73" t="s">
        <v>140</v>
      </c>
      <c r="N513" s="73" t="s">
        <v>2498</v>
      </c>
      <c r="O513" s="73" t="s">
        <v>108</v>
      </c>
      <c r="P513" s="71" t="s">
        <v>1648</v>
      </c>
      <c r="Q513" s="74">
        <v>1600</v>
      </c>
      <c r="R513" s="74">
        <f t="shared" si="40"/>
        <v>1888</v>
      </c>
      <c r="S513" s="74">
        <v>1600</v>
      </c>
      <c r="T513" s="75">
        <v>0.18</v>
      </c>
      <c r="U513" s="74">
        <v>1600</v>
      </c>
      <c r="V513" s="74">
        <f t="shared" si="48"/>
        <v>1888</v>
      </c>
      <c r="W513" s="73" t="s">
        <v>289</v>
      </c>
      <c r="X513" s="73" t="s">
        <v>133</v>
      </c>
      <c r="Y513" s="73" t="s">
        <v>133</v>
      </c>
      <c r="Z513" s="73" t="s">
        <v>290</v>
      </c>
      <c r="AA513" s="76">
        <v>42323</v>
      </c>
      <c r="AB513" s="76">
        <v>42353</v>
      </c>
      <c r="AC513" s="77"/>
      <c r="AD513" s="77"/>
      <c r="AE513" s="72" t="s">
        <v>2541</v>
      </c>
      <c r="AF513" s="73" t="s">
        <v>399</v>
      </c>
      <c r="AG513" s="71">
        <v>796</v>
      </c>
      <c r="AH513" s="71" t="s">
        <v>231</v>
      </c>
      <c r="AI513" s="77">
        <v>1</v>
      </c>
      <c r="AJ513" s="77">
        <v>46434</v>
      </c>
      <c r="AK513" s="71" t="s">
        <v>2166</v>
      </c>
      <c r="AL513" s="76">
        <v>42370</v>
      </c>
      <c r="AM513" s="76">
        <v>42370</v>
      </c>
      <c r="AN513" s="76">
        <v>42735</v>
      </c>
      <c r="AO513" s="77">
        <v>2016</v>
      </c>
      <c r="AP513" s="71"/>
      <c r="AQ513" s="77"/>
      <c r="AR513" s="77"/>
      <c r="AS513" s="77"/>
      <c r="AT513" s="77"/>
      <c r="AU513" s="77"/>
      <c r="AV513" s="77"/>
      <c r="AW513" s="77"/>
      <c r="AX513" s="77"/>
      <c r="AY513" s="77"/>
      <c r="AZ513" s="77"/>
      <c r="BA513" s="74"/>
      <c r="BB513" s="77"/>
      <c r="BC513" s="71"/>
      <c r="BD513" s="71" t="s">
        <v>2499</v>
      </c>
      <c r="BE513" s="71" t="s">
        <v>1737</v>
      </c>
      <c r="BF513" s="71">
        <v>4000000</v>
      </c>
    </row>
    <row r="514" spans="1:58" s="78" customFormat="1" ht="68.25" customHeight="1">
      <c r="A514" s="71">
        <v>3</v>
      </c>
      <c r="B514" s="71" t="s">
        <v>2542</v>
      </c>
      <c r="C514" s="71" t="s">
        <v>133</v>
      </c>
      <c r="D514" s="71" t="s">
        <v>2221</v>
      </c>
      <c r="E514" s="71" t="s">
        <v>2625</v>
      </c>
      <c r="F514" s="90" t="s">
        <v>286</v>
      </c>
      <c r="G514" s="91" t="s">
        <v>2726</v>
      </c>
      <c r="H514" s="71" t="s">
        <v>408</v>
      </c>
      <c r="I514" s="71">
        <v>829493</v>
      </c>
      <c r="J514" s="72" t="s">
        <v>2547</v>
      </c>
      <c r="K514" s="71" t="s">
        <v>781</v>
      </c>
      <c r="L514" s="71" t="s">
        <v>635</v>
      </c>
      <c r="M514" s="73" t="s">
        <v>140</v>
      </c>
      <c r="N514" s="73" t="s">
        <v>2498</v>
      </c>
      <c r="O514" s="73" t="s">
        <v>108</v>
      </c>
      <c r="P514" s="71" t="s">
        <v>1648</v>
      </c>
      <c r="Q514" s="74">
        <v>1500</v>
      </c>
      <c r="R514" s="74">
        <f t="shared" si="40"/>
        <v>1770</v>
      </c>
      <c r="S514" s="74">
        <v>1500</v>
      </c>
      <c r="T514" s="75">
        <v>0.18</v>
      </c>
      <c r="U514" s="74">
        <v>1500</v>
      </c>
      <c r="V514" s="74">
        <f t="shared" si="48"/>
        <v>1770</v>
      </c>
      <c r="W514" s="73" t="s">
        <v>289</v>
      </c>
      <c r="X514" s="73" t="s">
        <v>133</v>
      </c>
      <c r="Y514" s="73" t="s">
        <v>133</v>
      </c>
      <c r="Z514" s="73" t="s">
        <v>290</v>
      </c>
      <c r="AA514" s="76">
        <v>42323</v>
      </c>
      <c r="AB514" s="76">
        <v>42353</v>
      </c>
      <c r="AC514" s="77"/>
      <c r="AD514" s="77"/>
      <c r="AE514" s="72" t="s">
        <v>2547</v>
      </c>
      <c r="AF514" s="73" t="s">
        <v>399</v>
      </c>
      <c r="AG514" s="71">
        <v>796</v>
      </c>
      <c r="AH514" s="71" t="s">
        <v>231</v>
      </c>
      <c r="AI514" s="77">
        <v>1</v>
      </c>
      <c r="AJ514" s="77">
        <v>46434</v>
      </c>
      <c r="AK514" s="71" t="s">
        <v>2166</v>
      </c>
      <c r="AL514" s="76">
        <v>42370</v>
      </c>
      <c r="AM514" s="76">
        <v>42370</v>
      </c>
      <c r="AN514" s="76">
        <v>42735</v>
      </c>
      <c r="AO514" s="77">
        <v>2016</v>
      </c>
      <c r="AP514" s="71"/>
      <c r="AQ514" s="77"/>
      <c r="AR514" s="77"/>
      <c r="AS514" s="77"/>
      <c r="AT514" s="77"/>
      <c r="AU514" s="77"/>
      <c r="AV514" s="77"/>
      <c r="AW514" s="77"/>
      <c r="AX514" s="77"/>
      <c r="AY514" s="77"/>
      <c r="AZ514" s="77"/>
      <c r="BA514" s="74"/>
      <c r="BB514" s="77"/>
      <c r="BC514" s="71"/>
      <c r="BD514" s="71" t="s">
        <v>2499</v>
      </c>
      <c r="BE514" s="71" t="s">
        <v>286</v>
      </c>
      <c r="BF514" s="71">
        <v>5020000</v>
      </c>
    </row>
    <row r="515" spans="1:58" s="78" customFormat="1" ht="68.25" customHeight="1">
      <c r="A515" s="71">
        <v>3</v>
      </c>
      <c r="B515" s="71" t="s">
        <v>2543</v>
      </c>
      <c r="C515" s="71" t="s">
        <v>133</v>
      </c>
      <c r="D515" s="71" t="s">
        <v>2221</v>
      </c>
      <c r="E515" s="71" t="s">
        <v>2625</v>
      </c>
      <c r="F515" s="90" t="s">
        <v>1737</v>
      </c>
      <c r="G515" s="91" t="s">
        <v>2821</v>
      </c>
      <c r="H515" s="71" t="s">
        <v>408</v>
      </c>
      <c r="I515" s="71">
        <v>829495</v>
      </c>
      <c r="J515" s="72" t="s">
        <v>2544</v>
      </c>
      <c r="K515" s="71" t="s">
        <v>781</v>
      </c>
      <c r="L515" s="71" t="s">
        <v>635</v>
      </c>
      <c r="M515" s="73" t="s">
        <v>140</v>
      </c>
      <c r="N515" s="73" t="s">
        <v>2498</v>
      </c>
      <c r="O515" s="73" t="s">
        <v>108</v>
      </c>
      <c r="P515" s="71" t="s">
        <v>1648</v>
      </c>
      <c r="Q515" s="74">
        <v>7050</v>
      </c>
      <c r="R515" s="74">
        <f t="shared" si="40"/>
        <v>8319</v>
      </c>
      <c r="S515" s="74">
        <v>7050</v>
      </c>
      <c r="T515" s="75">
        <v>0.18</v>
      </c>
      <c r="U515" s="74">
        <v>7050</v>
      </c>
      <c r="V515" s="74">
        <f t="shared" si="48"/>
        <v>8319</v>
      </c>
      <c r="W515" s="73" t="s">
        <v>289</v>
      </c>
      <c r="X515" s="73" t="s">
        <v>133</v>
      </c>
      <c r="Y515" s="73" t="s">
        <v>133</v>
      </c>
      <c r="Z515" s="73" t="s">
        <v>290</v>
      </c>
      <c r="AA515" s="76">
        <v>42323</v>
      </c>
      <c r="AB515" s="76">
        <v>42353</v>
      </c>
      <c r="AC515" s="77"/>
      <c r="AD515" s="77"/>
      <c r="AE515" s="72" t="s">
        <v>2544</v>
      </c>
      <c r="AF515" s="73" t="s">
        <v>399</v>
      </c>
      <c r="AG515" s="71">
        <v>796</v>
      </c>
      <c r="AH515" s="71" t="s">
        <v>231</v>
      </c>
      <c r="AI515" s="77">
        <v>1</v>
      </c>
      <c r="AJ515" s="77">
        <v>46434</v>
      </c>
      <c r="AK515" s="71" t="s">
        <v>2166</v>
      </c>
      <c r="AL515" s="76">
        <v>42370</v>
      </c>
      <c r="AM515" s="76">
        <v>42370</v>
      </c>
      <c r="AN515" s="76">
        <v>42735</v>
      </c>
      <c r="AO515" s="77">
        <v>2016</v>
      </c>
      <c r="AP515" s="71"/>
      <c r="AQ515" s="77"/>
      <c r="AR515" s="77"/>
      <c r="AS515" s="77"/>
      <c r="AT515" s="77"/>
      <c r="AU515" s="77"/>
      <c r="AV515" s="77"/>
      <c r="AW515" s="77"/>
      <c r="AX515" s="77"/>
      <c r="AY515" s="77"/>
      <c r="AZ515" s="77"/>
      <c r="BA515" s="74"/>
      <c r="BB515" s="77"/>
      <c r="BC515" s="71"/>
      <c r="BD515" s="71" t="s">
        <v>2499</v>
      </c>
      <c r="BE515" s="71" t="s">
        <v>1737</v>
      </c>
      <c r="BF515" s="71">
        <v>4000000</v>
      </c>
    </row>
    <row r="516" spans="1:58" s="80" customFormat="1" ht="45">
      <c r="A516" s="71">
        <v>3</v>
      </c>
      <c r="B516" s="71" t="s">
        <v>2710</v>
      </c>
      <c r="C516" s="71" t="s">
        <v>133</v>
      </c>
      <c r="D516" s="71" t="s">
        <v>2221</v>
      </c>
      <c r="E516" s="71" t="s">
        <v>2625</v>
      </c>
      <c r="F516" s="90" t="s">
        <v>1737</v>
      </c>
      <c r="G516" s="91" t="s">
        <v>2735</v>
      </c>
      <c r="H516" s="71" t="s">
        <v>408</v>
      </c>
      <c r="I516" s="71">
        <v>829728</v>
      </c>
      <c r="J516" s="72" t="s">
        <v>2711</v>
      </c>
      <c r="K516" s="71" t="s">
        <v>642</v>
      </c>
      <c r="L516" s="71" t="s">
        <v>635</v>
      </c>
      <c r="M516" s="73" t="s">
        <v>140</v>
      </c>
      <c r="N516" s="79" t="s">
        <v>2712</v>
      </c>
      <c r="O516" s="73" t="s">
        <v>123</v>
      </c>
      <c r="P516" s="71" t="s">
        <v>1648</v>
      </c>
      <c r="Q516" s="74">
        <v>840</v>
      </c>
      <c r="R516" s="74">
        <f t="shared" si="40"/>
        <v>991.19999999999993</v>
      </c>
      <c r="S516" s="74">
        <v>420</v>
      </c>
      <c r="T516" s="75">
        <v>0.18</v>
      </c>
      <c r="U516" s="74">
        <v>840</v>
      </c>
      <c r="V516" s="74">
        <f t="shared" si="48"/>
        <v>991.19999999999993</v>
      </c>
      <c r="W516" s="73" t="s">
        <v>289</v>
      </c>
      <c r="X516" s="73" t="s">
        <v>133</v>
      </c>
      <c r="Y516" s="73" t="s">
        <v>133</v>
      </c>
      <c r="Z516" s="73" t="s">
        <v>290</v>
      </c>
      <c r="AA516" s="76">
        <v>42345</v>
      </c>
      <c r="AB516" s="76">
        <v>42399</v>
      </c>
      <c r="AC516" s="77"/>
      <c r="AD516" s="77"/>
      <c r="AE516" s="72" t="s">
        <v>2711</v>
      </c>
      <c r="AF516" s="73" t="s">
        <v>399</v>
      </c>
      <c r="AG516" s="71">
        <v>796</v>
      </c>
      <c r="AH516" s="71" t="s">
        <v>231</v>
      </c>
      <c r="AI516" s="77">
        <v>1</v>
      </c>
      <c r="AJ516" s="77">
        <v>46434</v>
      </c>
      <c r="AK516" s="71" t="s">
        <v>2166</v>
      </c>
      <c r="AL516" s="76">
        <v>42552</v>
      </c>
      <c r="AM516" s="76">
        <v>42552</v>
      </c>
      <c r="AN516" s="76">
        <v>42735</v>
      </c>
      <c r="AO516" s="77" t="s">
        <v>2713</v>
      </c>
      <c r="AP516" s="71"/>
      <c r="AQ516" s="77"/>
      <c r="AR516" s="77"/>
      <c r="AS516" s="77"/>
      <c r="AT516" s="77"/>
      <c r="AU516" s="77"/>
      <c r="AV516" s="77"/>
      <c r="AW516" s="77"/>
      <c r="AX516" s="77"/>
      <c r="AY516" s="77"/>
      <c r="AZ516" s="77"/>
      <c r="BA516" s="74"/>
      <c r="BB516" s="77"/>
      <c r="BC516" s="71"/>
      <c r="BD516" s="71" t="s">
        <v>2714</v>
      </c>
      <c r="BE516" s="71" t="s">
        <v>1737</v>
      </c>
      <c r="BF516" s="71">
        <v>4560249</v>
      </c>
    </row>
    <row r="517" spans="1:58" s="80" customFormat="1" ht="33.75">
      <c r="A517" s="71">
        <v>3</v>
      </c>
      <c r="B517" s="71" t="s">
        <v>2715</v>
      </c>
      <c r="C517" s="71" t="s">
        <v>133</v>
      </c>
      <c r="D517" s="71" t="s">
        <v>2221</v>
      </c>
      <c r="E517" s="71" t="s">
        <v>2625</v>
      </c>
      <c r="F517" s="90" t="s">
        <v>1737</v>
      </c>
      <c r="G517" s="91" t="s">
        <v>2729</v>
      </c>
      <c r="H517" s="71" t="s">
        <v>408</v>
      </c>
      <c r="I517" s="71">
        <v>829731</v>
      </c>
      <c r="J517" s="72" t="s">
        <v>2716</v>
      </c>
      <c r="K517" s="71" t="s">
        <v>2717</v>
      </c>
      <c r="L517" s="71" t="s">
        <v>635</v>
      </c>
      <c r="M517" s="73" t="s">
        <v>140</v>
      </c>
      <c r="N517" s="79" t="s">
        <v>255</v>
      </c>
      <c r="O517" s="73" t="s">
        <v>123</v>
      </c>
      <c r="P517" s="71" t="s">
        <v>1648</v>
      </c>
      <c r="Q517" s="74">
        <v>8000</v>
      </c>
      <c r="R517" s="74">
        <f t="shared" si="40"/>
        <v>9440</v>
      </c>
      <c r="S517" s="74">
        <v>8000</v>
      </c>
      <c r="T517" s="75">
        <v>0.18</v>
      </c>
      <c r="U517" s="74">
        <v>8000</v>
      </c>
      <c r="V517" s="74">
        <f t="shared" si="48"/>
        <v>9440</v>
      </c>
      <c r="W517" s="73" t="s">
        <v>289</v>
      </c>
      <c r="X517" s="73" t="s">
        <v>133</v>
      </c>
      <c r="Y517" s="73" t="s">
        <v>133</v>
      </c>
      <c r="Z517" s="73" t="s">
        <v>290</v>
      </c>
      <c r="AA517" s="76">
        <v>42339</v>
      </c>
      <c r="AB517" s="76">
        <v>42384</v>
      </c>
      <c r="AC517" s="77"/>
      <c r="AD517" s="77"/>
      <c r="AE517" s="72" t="s">
        <v>2716</v>
      </c>
      <c r="AF517" s="73" t="s">
        <v>399</v>
      </c>
      <c r="AG517" s="71">
        <v>796</v>
      </c>
      <c r="AH517" s="71" t="s">
        <v>231</v>
      </c>
      <c r="AI517" s="77">
        <v>1</v>
      </c>
      <c r="AJ517" s="77">
        <v>46434</v>
      </c>
      <c r="AK517" s="71" t="s">
        <v>2166</v>
      </c>
      <c r="AL517" s="81">
        <v>42399</v>
      </c>
      <c r="AM517" s="81">
        <v>42399</v>
      </c>
      <c r="AN517" s="76">
        <v>42735</v>
      </c>
      <c r="AO517" s="77">
        <v>2016</v>
      </c>
      <c r="AP517" s="71"/>
      <c r="AQ517" s="77"/>
      <c r="AR517" s="77"/>
      <c r="AS517" s="77"/>
      <c r="AT517" s="77"/>
      <c r="AU517" s="77"/>
      <c r="AV517" s="77"/>
      <c r="AW517" s="77"/>
      <c r="AX517" s="77"/>
      <c r="AY517" s="77"/>
      <c r="AZ517" s="77"/>
      <c r="BA517" s="74"/>
      <c r="BB517" s="77"/>
      <c r="BC517" s="71"/>
      <c r="BD517" s="71" t="s">
        <v>2714</v>
      </c>
      <c r="BE517" s="71" t="s">
        <v>1737</v>
      </c>
      <c r="BF517" s="71">
        <v>7422000</v>
      </c>
    </row>
    <row r="518" spans="1:58" s="78" customFormat="1" ht="68.25" customHeight="1">
      <c r="A518" s="71">
        <v>3</v>
      </c>
      <c r="B518" s="71" t="s">
        <v>692</v>
      </c>
      <c r="C518" s="71" t="s">
        <v>133</v>
      </c>
      <c r="D518" s="71" t="s">
        <v>729</v>
      </c>
      <c r="E518" s="71" t="s">
        <v>2625</v>
      </c>
      <c r="F518" s="90" t="s">
        <v>648</v>
      </c>
      <c r="G518" s="91" t="s">
        <v>2782</v>
      </c>
      <c r="H518" s="71" t="s">
        <v>136</v>
      </c>
      <c r="I518" s="71">
        <v>844764</v>
      </c>
      <c r="J518" s="72" t="s">
        <v>2552</v>
      </c>
      <c r="K518" s="71" t="s">
        <v>1765</v>
      </c>
      <c r="L518" s="71" t="s">
        <v>651</v>
      </c>
      <c r="M518" s="73" t="s">
        <v>140</v>
      </c>
      <c r="N518" s="73" t="s">
        <v>652</v>
      </c>
      <c r="O518" s="73" t="s">
        <v>114</v>
      </c>
      <c r="P518" s="71" t="s">
        <v>672</v>
      </c>
      <c r="Q518" s="74">
        <v>51398.101999999999</v>
      </c>
      <c r="R518" s="74">
        <f>Q518*1.18</f>
        <v>60649.760359999993</v>
      </c>
      <c r="S518" s="74">
        <v>18533.259099999999</v>
      </c>
      <c r="T518" s="75">
        <v>0.18</v>
      </c>
      <c r="U518" s="74">
        <f>Q518</f>
        <v>51398.101999999999</v>
      </c>
      <c r="V518" s="74">
        <f>U518*1.18</f>
        <v>60649.760359999993</v>
      </c>
      <c r="W518" s="73" t="s">
        <v>143</v>
      </c>
      <c r="X518" s="73" t="s">
        <v>133</v>
      </c>
      <c r="Y518" s="73" t="s">
        <v>133</v>
      </c>
      <c r="Z518" s="73" t="s">
        <v>144</v>
      </c>
      <c r="AA518" s="76">
        <v>42309</v>
      </c>
      <c r="AB518" s="76">
        <f t="shared" ref="AB518" si="49">AA518+60</f>
        <v>42369</v>
      </c>
      <c r="AC518" s="77"/>
      <c r="AD518" s="77"/>
      <c r="AE518" s="72" t="s">
        <v>2552</v>
      </c>
      <c r="AF518" s="73" t="s">
        <v>2551</v>
      </c>
      <c r="AG518" s="71">
        <v>168</v>
      </c>
      <c r="AH518" s="71" t="s">
        <v>2553</v>
      </c>
      <c r="AI518" s="77">
        <v>4391.7939999999999</v>
      </c>
      <c r="AJ518" s="77" t="s">
        <v>659</v>
      </c>
      <c r="AK518" s="71" t="s">
        <v>655</v>
      </c>
      <c r="AL518" s="76">
        <v>42430</v>
      </c>
      <c r="AM518" s="76">
        <v>42430</v>
      </c>
      <c r="AN518" s="76">
        <v>43404</v>
      </c>
      <c r="AO518" s="77" t="s">
        <v>1142</v>
      </c>
      <c r="AP518" s="71"/>
      <c r="AQ518" s="77"/>
      <c r="AR518" s="77"/>
      <c r="AS518" s="77"/>
      <c r="AT518" s="77"/>
      <c r="AU518" s="77"/>
      <c r="AV518" s="77"/>
      <c r="AW518" s="77"/>
      <c r="AX518" s="77"/>
      <c r="AY518" s="77"/>
      <c r="AZ518" s="77"/>
      <c r="BA518" s="74"/>
      <c r="BB518" s="77"/>
      <c r="BC518" s="71"/>
      <c r="BD518" s="71" t="s">
        <v>2554</v>
      </c>
      <c r="BE518" s="71" t="s">
        <v>648</v>
      </c>
      <c r="BF518" s="71">
        <v>4010412</v>
      </c>
    </row>
    <row r="519" spans="1:58" s="78" customFormat="1" ht="68.25" customHeight="1">
      <c r="A519" s="71">
        <v>8</v>
      </c>
      <c r="B519" s="71" t="s">
        <v>2555</v>
      </c>
      <c r="C519" s="71" t="s">
        <v>133</v>
      </c>
      <c r="D519" s="71" t="s">
        <v>2556</v>
      </c>
      <c r="E519" s="71" t="s">
        <v>2627</v>
      </c>
      <c r="F519" s="90">
        <v>74</v>
      </c>
      <c r="G519" s="91" t="s">
        <v>2822</v>
      </c>
      <c r="H519" s="71" t="s">
        <v>136</v>
      </c>
      <c r="I519" s="71">
        <v>628966</v>
      </c>
      <c r="J519" s="72" t="s">
        <v>2557</v>
      </c>
      <c r="K519" s="71" t="s">
        <v>93</v>
      </c>
      <c r="L519" s="71" t="s">
        <v>93</v>
      </c>
      <c r="M519" s="73" t="s">
        <v>887</v>
      </c>
      <c r="N519" s="73" t="s">
        <v>2558</v>
      </c>
      <c r="O519" s="73" t="s">
        <v>117</v>
      </c>
      <c r="P519" s="71" t="s">
        <v>2559</v>
      </c>
      <c r="Q519" s="74">
        <v>0</v>
      </c>
      <c r="R519" s="74">
        <v>0</v>
      </c>
      <c r="S519" s="74">
        <v>0</v>
      </c>
      <c r="T519" s="75">
        <v>0</v>
      </c>
      <c r="U519" s="74">
        <v>0</v>
      </c>
      <c r="V519" s="74">
        <v>0</v>
      </c>
      <c r="W519" s="73" t="s">
        <v>289</v>
      </c>
      <c r="X519" s="73" t="s">
        <v>133</v>
      </c>
      <c r="Y519" s="73" t="s">
        <v>133</v>
      </c>
      <c r="Z519" s="73" t="s">
        <v>144</v>
      </c>
      <c r="AA519" s="76">
        <v>42430</v>
      </c>
      <c r="AB519" s="76">
        <v>42109</v>
      </c>
      <c r="AC519" s="77"/>
      <c r="AD519" s="77"/>
      <c r="AE519" s="72" t="s">
        <v>2560</v>
      </c>
      <c r="AF519" s="73" t="s">
        <v>146</v>
      </c>
      <c r="AG519" s="71">
        <v>796</v>
      </c>
      <c r="AH519" s="71" t="s">
        <v>147</v>
      </c>
      <c r="AI519" s="77">
        <v>1</v>
      </c>
      <c r="AJ519" s="77">
        <v>45</v>
      </c>
      <c r="AK519" s="71" t="s">
        <v>148</v>
      </c>
      <c r="AL519" s="76">
        <v>42521</v>
      </c>
      <c r="AM519" s="76">
        <v>42521</v>
      </c>
      <c r="AN519" s="76">
        <v>43250</v>
      </c>
      <c r="AO519" s="77" t="s">
        <v>1142</v>
      </c>
      <c r="AP519" s="71"/>
      <c r="AQ519" s="77"/>
      <c r="AR519" s="77"/>
      <c r="AS519" s="77"/>
      <c r="AT519" s="77"/>
      <c r="AU519" s="77"/>
      <c r="AV519" s="77"/>
      <c r="AW519" s="77"/>
      <c r="AX519" s="77"/>
      <c r="AY519" s="77"/>
      <c r="AZ519" s="77"/>
      <c r="BA519" s="74"/>
      <c r="BB519" s="77"/>
      <c r="BC519" s="71"/>
      <c r="BD519" s="71" t="s">
        <v>2561</v>
      </c>
      <c r="BE519" s="71">
        <v>74</v>
      </c>
      <c r="BF519" s="71">
        <v>7411010</v>
      </c>
    </row>
    <row r="520" spans="1:58" s="78" customFormat="1" ht="68.25" customHeight="1">
      <c r="A520" s="71">
        <v>8</v>
      </c>
      <c r="B520" s="71" t="s">
        <v>2562</v>
      </c>
      <c r="C520" s="71" t="s">
        <v>133</v>
      </c>
      <c r="D520" s="71" t="s">
        <v>1684</v>
      </c>
      <c r="E520" s="71" t="s">
        <v>2625</v>
      </c>
      <c r="F520" s="90" t="s">
        <v>2563</v>
      </c>
      <c r="G520" s="91" t="s">
        <v>2806</v>
      </c>
      <c r="H520" s="71" t="s">
        <v>408</v>
      </c>
      <c r="I520" s="71">
        <v>829518</v>
      </c>
      <c r="J520" s="72" t="s">
        <v>2567</v>
      </c>
      <c r="K520" s="71" t="s">
        <v>606</v>
      </c>
      <c r="L520" s="71" t="s">
        <v>606</v>
      </c>
      <c r="M520" s="73" t="s">
        <v>140</v>
      </c>
      <c r="N520" s="73">
        <v>201050103</v>
      </c>
      <c r="O520" s="73" t="s">
        <v>99</v>
      </c>
      <c r="P520" s="71" t="s">
        <v>1648</v>
      </c>
      <c r="Q520" s="74">
        <v>2625.87</v>
      </c>
      <c r="R520" s="74">
        <f t="shared" ref="R520" si="50">Q520*1.18</f>
        <v>3098.5265999999997</v>
      </c>
      <c r="S520" s="74">
        <v>1312.93</v>
      </c>
      <c r="T520" s="75">
        <v>0.18</v>
      </c>
      <c r="U520" s="74">
        <v>2625.87</v>
      </c>
      <c r="V520" s="74">
        <f t="shared" ref="V520" si="51">U520*1.18</f>
        <v>3098.5265999999997</v>
      </c>
      <c r="W520" s="73" t="s">
        <v>289</v>
      </c>
      <c r="X520" s="73" t="s">
        <v>133</v>
      </c>
      <c r="Y520" s="73" t="s">
        <v>133</v>
      </c>
      <c r="Z520" s="73" t="s">
        <v>290</v>
      </c>
      <c r="AA520" s="76">
        <v>42313</v>
      </c>
      <c r="AB520" s="76">
        <v>42351</v>
      </c>
      <c r="AC520" s="77"/>
      <c r="AD520" s="77"/>
      <c r="AE520" s="72" t="s">
        <v>2564</v>
      </c>
      <c r="AF520" s="73" t="s">
        <v>399</v>
      </c>
      <c r="AG520" s="71">
        <v>796</v>
      </c>
      <c r="AH520" s="71" t="s">
        <v>231</v>
      </c>
      <c r="AI520" s="77">
        <v>1</v>
      </c>
      <c r="AJ520" s="77">
        <v>46760000</v>
      </c>
      <c r="AK520" s="71" t="s">
        <v>2565</v>
      </c>
      <c r="AL520" s="76">
        <v>42552</v>
      </c>
      <c r="AM520" s="76">
        <v>42552</v>
      </c>
      <c r="AN520" s="76">
        <v>42916</v>
      </c>
      <c r="AO520" s="77" t="s">
        <v>292</v>
      </c>
      <c r="AP520" s="71"/>
      <c r="AQ520" s="77"/>
      <c r="AR520" s="77"/>
      <c r="AS520" s="77"/>
      <c r="AT520" s="77"/>
      <c r="AU520" s="77"/>
      <c r="AV520" s="77"/>
      <c r="AW520" s="77"/>
      <c r="AX520" s="77"/>
      <c r="AY520" s="77"/>
      <c r="AZ520" s="77"/>
      <c r="BA520" s="74"/>
      <c r="BB520" s="77"/>
      <c r="BC520" s="71"/>
      <c r="BD520" s="71" t="s">
        <v>2566</v>
      </c>
      <c r="BE520" s="71" t="s">
        <v>2563</v>
      </c>
      <c r="BF520" s="71">
        <v>6420090</v>
      </c>
    </row>
    <row r="521" spans="1:58" s="78" customFormat="1" ht="68.25" customHeight="1">
      <c r="A521" s="71">
        <v>8</v>
      </c>
      <c r="B521" s="71" t="s">
        <v>2581</v>
      </c>
      <c r="C521" s="71" t="s">
        <v>133</v>
      </c>
      <c r="D521" s="71" t="s">
        <v>2569</v>
      </c>
      <c r="E521" s="71" t="s">
        <v>2625</v>
      </c>
      <c r="F521" s="90" t="s">
        <v>2570</v>
      </c>
      <c r="G521" s="91" t="s">
        <v>2823</v>
      </c>
      <c r="H521" s="71" t="s">
        <v>408</v>
      </c>
      <c r="I521" s="71">
        <v>88987</v>
      </c>
      <c r="J521" s="72" t="s">
        <v>2571</v>
      </c>
      <c r="K521" s="71" t="s">
        <v>781</v>
      </c>
      <c r="L521" s="71" t="s">
        <v>397</v>
      </c>
      <c r="M521" s="73" t="s">
        <v>140</v>
      </c>
      <c r="N521" s="73" t="s">
        <v>1081</v>
      </c>
      <c r="O521" s="73" t="s">
        <v>2572</v>
      </c>
      <c r="P521" s="71" t="s">
        <v>431</v>
      </c>
      <c r="Q521" s="74">
        <v>504</v>
      </c>
      <c r="R521" s="74">
        <f>Q521*1.18</f>
        <v>594.71999999999991</v>
      </c>
      <c r="S521" s="74">
        <v>504</v>
      </c>
      <c r="T521" s="75">
        <v>0.18</v>
      </c>
      <c r="U521" s="74">
        <v>504</v>
      </c>
      <c r="V521" s="74">
        <f>U521*1.18</f>
        <v>594.71999999999991</v>
      </c>
      <c r="W521" s="73" t="s">
        <v>289</v>
      </c>
      <c r="X521" s="73" t="s">
        <v>133</v>
      </c>
      <c r="Y521" s="73" t="s">
        <v>133</v>
      </c>
      <c r="Z521" s="73" t="s">
        <v>144</v>
      </c>
      <c r="AA521" s="76">
        <v>42325</v>
      </c>
      <c r="AB521" s="76">
        <v>42363</v>
      </c>
      <c r="AC521" s="77"/>
      <c r="AD521" s="77"/>
      <c r="AE521" s="72" t="s">
        <v>2571</v>
      </c>
      <c r="AF521" s="73" t="s">
        <v>399</v>
      </c>
      <c r="AG521" s="71">
        <v>796</v>
      </c>
      <c r="AH521" s="71" t="s">
        <v>147</v>
      </c>
      <c r="AI521" s="77">
        <v>6</v>
      </c>
      <c r="AJ521" s="77">
        <v>45931000</v>
      </c>
      <c r="AK521" s="71" t="s">
        <v>2573</v>
      </c>
      <c r="AL521" s="76">
        <v>42370</v>
      </c>
      <c r="AM521" s="76">
        <v>42370</v>
      </c>
      <c r="AN521" s="76">
        <v>42735</v>
      </c>
      <c r="AO521" s="77">
        <v>2016</v>
      </c>
      <c r="AP521" s="71"/>
      <c r="AQ521" s="77"/>
      <c r="AR521" s="77"/>
      <c r="AS521" s="77"/>
      <c r="AT521" s="77"/>
      <c r="AU521" s="77"/>
      <c r="AV521" s="77"/>
      <c r="AW521" s="77"/>
      <c r="AX521" s="77"/>
      <c r="AY521" s="77"/>
      <c r="AZ521" s="77"/>
      <c r="BA521" s="74"/>
      <c r="BB521" s="77"/>
      <c r="BC521" s="71" t="s">
        <v>2574</v>
      </c>
      <c r="BD521" s="71" t="s">
        <v>2575</v>
      </c>
      <c r="BE521" s="71" t="s">
        <v>2570</v>
      </c>
      <c r="BF521" s="71">
        <v>2915280</v>
      </c>
    </row>
    <row r="522" spans="1:58" s="78" customFormat="1" ht="68.25" customHeight="1">
      <c r="A522" s="71">
        <v>8</v>
      </c>
      <c r="B522" s="71" t="s">
        <v>2576</v>
      </c>
      <c r="C522" s="71" t="s">
        <v>133</v>
      </c>
      <c r="D522" s="71" t="s">
        <v>2569</v>
      </c>
      <c r="E522" s="71" t="s">
        <v>2625</v>
      </c>
      <c r="F522" s="90" t="s">
        <v>344</v>
      </c>
      <c r="G522" s="91" t="s">
        <v>2735</v>
      </c>
      <c r="H522" s="71" t="s">
        <v>408</v>
      </c>
      <c r="I522" s="71">
        <v>88994</v>
      </c>
      <c r="J522" s="72" t="s">
        <v>2577</v>
      </c>
      <c r="K522" s="71" t="s">
        <v>751</v>
      </c>
      <c r="L522" s="71" t="s">
        <v>397</v>
      </c>
      <c r="M522" s="73" t="s">
        <v>140</v>
      </c>
      <c r="N522" s="73" t="s">
        <v>1081</v>
      </c>
      <c r="O522" s="73" t="s">
        <v>2572</v>
      </c>
      <c r="P522" s="71" t="s">
        <v>431</v>
      </c>
      <c r="Q522" s="74">
        <v>787.2</v>
      </c>
      <c r="R522" s="74">
        <f t="shared" ref="R522:R523" si="52">Q522*1.18</f>
        <v>928.89599999999996</v>
      </c>
      <c r="S522" s="74">
        <v>787.2</v>
      </c>
      <c r="T522" s="75">
        <v>0.18</v>
      </c>
      <c r="U522" s="74">
        <v>787.2</v>
      </c>
      <c r="V522" s="74">
        <f t="shared" ref="V522:V523" si="53">U522*1.18</f>
        <v>928.89599999999996</v>
      </c>
      <c r="W522" s="73" t="s">
        <v>289</v>
      </c>
      <c r="X522" s="73" t="s">
        <v>133</v>
      </c>
      <c r="Y522" s="73" t="s">
        <v>133</v>
      </c>
      <c r="Z522" s="73" t="s">
        <v>144</v>
      </c>
      <c r="AA522" s="76">
        <v>42323</v>
      </c>
      <c r="AB522" s="76">
        <v>42353</v>
      </c>
      <c r="AC522" s="77"/>
      <c r="AD522" s="77"/>
      <c r="AE522" s="72" t="s">
        <v>2577</v>
      </c>
      <c r="AF522" s="73" t="s">
        <v>399</v>
      </c>
      <c r="AG522" s="71">
        <v>796</v>
      </c>
      <c r="AH522" s="71" t="s">
        <v>147</v>
      </c>
      <c r="AI522" s="77">
        <v>5</v>
      </c>
      <c r="AJ522" s="77">
        <v>45931000</v>
      </c>
      <c r="AK522" s="71" t="s">
        <v>2573</v>
      </c>
      <c r="AL522" s="76">
        <v>42370</v>
      </c>
      <c r="AM522" s="76">
        <v>42370</v>
      </c>
      <c r="AN522" s="76">
        <v>42735</v>
      </c>
      <c r="AO522" s="77">
        <v>2016</v>
      </c>
      <c r="AP522" s="71"/>
      <c r="AQ522" s="77"/>
      <c r="AR522" s="77"/>
      <c r="AS522" s="77"/>
      <c r="AT522" s="77"/>
      <c r="AU522" s="77"/>
      <c r="AV522" s="77"/>
      <c r="AW522" s="77"/>
      <c r="AX522" s="77"/>
      <c r="AY522" s="77"/>
      <c r="AZ522" s="77"/>
      <c r="BA522" s="74"/>
      <c r="BB522" s="77"/>
      <c r="BC522" s="71" t="s">
        <v>2578</v>
      </c>
      <c r="BD522" s="71" t="s">
        <v>2575</v>
      </c>
      <c r="BE522" s="71" t="s">
        <v>344</v>
      </c>
      <c r="BF522" s="71">
        <v>4560249</v>
      </c>
    </row>
    <row r="523" spans="1:58" s="78" customFormat="1" ht="68.25" customHeight="1">
      <c r="A523" s="71">
        <v>8</v>
      </c>
      <c r="B523" s="71" t="s">
        <v>2579</v>
      </c>
      <c r="C523" s="71" t="s">
        <v>133</v>
      </c>
      <c r="D523" s="71" t="s">
        <v>2569</v>
      </c>
      <c r="E523" s="71" t="s">
        <v>2625</v>
      </c>
      <c r="F523" s="90" t="s">
        <v>344</v>
      </c>
      <c r="G523" s="91" t="s">
        <v>2735</v>
      </c>
      <c r="H523" s="71" t="s">
        <v>408</v>
      </c>
      <c r="I523" s="71">
        <v>88993</v>
      </c>
      <c r="J523" s="72" t="s">
        <v>2580</v>
      </c>
      <c r="K523" s="71" t="s">
        <v>751</v>
      </c>
      <c r="L523" s="71" t="s">
        <v>397</v>
      </c>
      <c r="M523" s="73" t="s">
        <v>140</v>
      </c>
      <c r="N523" s="73" t="s">
        <v>1081</v>
      </c>
      <c r="O523" s="73" t="s">
        <v>2572</v>
      </c>
      <c r="P523" s="71" t="s">
        <v>431</v>
      </c>
      <c r="Q523" s="74">
        <v>1033.2</v>
      </c>
      <c r="R523" s="74">
        <f t="shared" si="52"/>
        <v>1219.1759999999999</v>
      </c>
      <c r="S523" s="74">
        <v>1033.2</v>
      </c>
      <c r="T523" s="75">
        <v>0.18</v>
      </c>
      <c r="U523" s="74">
        <v>1033.2</v>
      </c>
      <c r="V523" s="74">
        <f t="shared" si="53"/>
        <v>1219.1759999999999</v>
      </c>
      <c r="W523" s="73" t="s">
        <v>289</v>
      </c>
      <c r="X523" s="73" t="s">
        <v>133</v>
      </c>
      <c r="Y523" s="73" t="s">
        <v>133</v>
      </c>
      <c r="Z523" s="73" t="s">
        <v>144</v>
      </c>
      <c r="AA523" s="76">
        <v>42317</v>
      </c>
      <c r="AB523" s="76">
        <v>42347</v>
      </c>
      <c r="AC523" s="77"/>
      <c r="AD523" s="77"/>
      <c r="AE523" s="72" t="s">
        <v>2580</v>
      </c>
      <c r="AF523" s="73" t="s">
        <v>399</v>
      </c>
      <c r="AG523" s="71">
        <v>796</v>
      </c>
      <c r="AH523" s="71" t="s">
        <v>147</v>
      </c>
      <c r="AI523" s="77">
        <v>20</v>
      </c>
      <c r="AJ523" s="77">
        <v>45931000</v>
      </c>
      <c r="AK523" s="71" t="s">
        <v>2573</v>
      </c>
      <c r="AL523" s="76">
        <v>42370</v>
      </c>
      <c r="AM523" s="76">
        <v>42370</v>
      </c>
      <c r="AN523" s="76">
        <v>42735</v>
      </c>
      <c r="AO523" s="77">
        <v>2016</v>
      </c>
      <c r="AP523" s="71"/>
      <c r="AQ523" s="77"/>
      <c r="AR523" s="77"/>
      <c r="AS523" s="77"/>
      <c r="AT523" s="77"/>
      <c r="AU523" s="77"/>
      <c r="AV523" s="77"/>
      <c r="AW523" s="77"/>
      <c r="AX523" s="77"/>
      <c r="AY523" s="77"/>
      <c r="AZ523" s="77"/>
      <c r="BA523" s="74"/>
      <c r="BB523" s="77"/>
      <c r="BC523" s="71" t="s">
        <v>2578</v>
      </c>
      <c r="BD523" s="71" t="s">
        <v>2575</v>
      </c>
      <c r="BE523" s="71" t="s">
        <v>344</v>
      </c>
      <c r="BF523" s="71">
        <v>4560249</v>
      </c>
    </row>
    <row r="524" spans="1:58" s="78" customFormat="1" ht="68.25" customHeight="1">
      <c r="A524" s="71">
        <v>8</v>
      </c>
      <c r="B524" s="71" t="s">
        <v>2568</v>
      </c>
      <c r="C524" s="71" t="s">
        <v>133</v>
      </c>
      <c r="D524" s="71" t="s">
        <v>2583</v>
      </c>
      <c r="E524" s="71" t="s">
        <v>2625</v>
      </c>
      <c r="F524" s="90" t="s">
        <v>344</v>
      </c>
      <c r="G524" s="91" t="s">
        <v>2824</v>
      </c>
      <c r="H524" s="71" t="s">
        <v>408</v>
      </c>
      <c r="I524" s="71">
        <v>88978</v>
      </c>
      <c r="J524" s="72" t="s">
        <v>2121</v>
      </c>
      <c r="K524" s="71" t="s">
        <v>396</v>
      </c>
      <c r="L524" s="71" t="s">
        <v>397</v>
      </c>
      <c r="M524" s="73" t="s">
        <v>140</v>
      </c>
      <c r="N524" s="73" t="s">
        <v>293</v>
      </c>
      <c r="O524" s="73" t="s">
        <v>102</v>
      </c>
      <c r="P524" s="71" t="s">
        <v>431</v>
      </c>
      <c r="Q524" s="74">
        <v>785</v>
      </c>
      <c r="R524" s="74">
        <v>926.3</v>
      </c>
      <c r="S524" s="74">
        <v>785</v>
      </c>
      <c r="T524" s="75">
        <v>0.18</v>
      </c>
      <c r="U524" s="74">
        <v>785</v>
      </c>
      <c r="V524" s="74">
        <v>926.3</v>
      </c>
      <c r="W524" s="73" t="s">
        <v>289</v>
      </c>
      <c r="X524" s="73" t="s">
        <v>133</v>
      </c>
      <c r="Y524" s="73" t="s">
        <v>133</v>
      </c>
      <c r="Z524" s="73" t="s">
        <v>144</v>
      </c>
      <c r="AA524" s="76">
        <v>42310</v>
      </c>
      <c r="AB524" s="76">
        <v>42352</v>
      </c>
      <c r="AC524" s="77"/>
      <c r="AD524" s="77"/>
      <c r="AE524" s="72" t="s">
        <v>2584</v>
      </c>
      <c r="AF524" s="73" t="s">
        <v>399</v>
      </c>
      <c r="AG524" s="71">
        <v>796</v>
      </c>
      <c r="AH524" s="71" t="s">
        <v>147</v>
      </c>
      <c r="AI524" s="77">
        <v>3</v>
      </c>
      <c r="AJ524" s="77">
        <v>45931000</v>
      </c>
      <c r="AK524" s="71" t="s">
        <v>2573</v>
      </c>
      <c r="AL524" s="76">
        <v>42370</v>
      </c>
      <c r="AM524" s="76">
        <v>42521</v>
      </c>
      <c r="AN524" s="76">
        <v>42735</v>
      </c>
      <c r="AO524" s="77">
        <v>2016</v>
      </c>
      <c r="AP524" s="71"/>
      <c r="AQ524" s="77"/>
      <c r="AR524" s="77"/>
      <c r="AS524" s="77"/>
      <c r="AT524" s="77"/>
      <c r="AU524" s="77"/>
      <c r="AV524" s="77"/>
      <c r="AW524" s="77"/>
      <c r="AX524" s="77"/>
      <c r="AY524" s="77"/>
      <c r="AZ524" s="77"/>
      <c r="BA524" s="74"/>
      <c r="BB524" s="77"/>
      <c r="BC524" s="71" t="s">
        <v>2585</v>
      </c>
      <c r="BD524" s="71" t="s">
        <v>2586</v>
      </c>
      <c r="BE524" s="71" t="s">
        <v>344</v>
      </c>
      <c r="BF524" s="71">
        <v>7425010</v>
      </c>
    </row>
    <row r="525" spans="1:58" s="78" customFormat="1" ht="68.25" customHeight="1">
      <c r="A525" s="71">
        <v>3</v>
      </c>
      <c r="B525" s="71" t="s">
        <v>2588</v>
      </c>
      <c r="C525" s="71" t="s">
        <v>133</v>
      </c>
      <c r="D525" s="71" t="s">
        <v>2589</v>
      </c>
      <c r="E525" s="71" t="s">
        <v>2625</v>
      </c>
      <c r="F525" s="90" t="s">
        <v>1759</v>
      </c>
      <c r="G525" s="91" t="s">
        <v>2736</v>
      </c>
      <c r="H525" s="71" t="s">
        <v>408</v>
      </c>
      <c r="I525" s="71">
        <v>88973</v>
      </c>
      <c r="J525" s="72" t="s">
        <v>2590</v>
      </c>
      <c r="K525" s="71" t="s">
        <v>2591</v>
      </c>
      <c r="L525" s="71" t="s">
        <v>617</v>
      </c>
      <c r="M525" s="73" t="s">
        <v>140</v>
      </c>
      <c r="N525" s="73">
        <v>201020204</v>
      </c>
      <c r="O525" s="73" t="s">
        <v>111</v>
      </c>
      <c r="P525" s="71" t="s">
        <v>672</v>
      </c>
      <c r="Q525" s="74">
        <v>810</v>
      </c>
      <c r="R525" s="74">
        <f>Q525*1.18</f>
        <v>955.8</v>
      </c>
      <c r="S525" s="74">
        <v>810</v>
      </c>
      <c r="T525" s="75">
        <v>0.18</v>
      </c>
      <c r="U525" s="74">
        <v>810</v>
      </c>
      <c r="V525" s="74">
        <f>U525*1.18</f>
        <v>955.8</v>
      </c>
      <c r="W525" s="73" t="s">
        <v>289</v>
      </c>
      <c r="X525" s="73" t="s">
        <v>133</v>
      </c>
      <c r="Y525" s="73" t="s">
        <v>133</v>
      </c>
      <c r="Z525" s="73" t="s">
        <v>144</v>
      </c>
      <c r="AA525" s="76">
        <v>42323</v>
      </c>
      <c r="AB525" s="76">
        <v>42368</v>
      </c>
      <c r="AC525" s="77"/>
      <c r="AD525" s="77"/>
      <c r="AE525" s="72" t="s">
        <v>2590</v>
      </c>
      <c r="AF525" s="73" t="s">
        <v>291</v>
      </c>
      <c r="AG525" s="71">
        <v>796</v>
      </c>
      <c r="AH525" s="71" t="s">
        <v>147</v>
      </c>
      <c r="AI525" s="77">
        <v>270</v>
      </c>
      <c r="AJ525" s="77">
        <v>45931000</v>
      </c>
      <c r="AK525" s="71" t="s">
        <v>2138</v>
      </c>
      <c r="AL525" s="76">
        <v>42370</v>
      </c>
      <c r="AM525" s="76">
        <v>42370</v>
      </c>
      <c r="AN525" s="76">
        <v>42735</v>
      </c>
      <c r="AO525" s="77">
        <v>2016</v>
      </c>
      <c r="AP525" s="71"/>
      <c r="AQ525" s="77"/>
      <c r="AR525" s="77"/>
      <c r="AS525" s="77"/>
      <c r="AT525" s="77"/>
      <c r="AU525" s="77"/>
      <c r="AV525" s="77"/>
      <c r="AW525" s="77"/>
      <c r="AX525" s="77"/>
      <c r="AY525" s="77"/>
      <c r="AZ525" s="77"/>
      <c r="BA525" s="74"/>
      <c r="BB525" s="77"/>
      <c r="BC525" s="71"/>
      <c r="BD525" s="71" t="s">
        <v>2139</v>
      </c>
      <c r="BE525" s="71" t="s">
        <v>1759</v>
      </c>
      <c r="BF525" s="71">
        <v>7424020</v>
      </c>
    </row>
    <row r="526" spans="1:58" s="78" customFormat="1" ht="68.25" customHeight="1">
      <c r="A526" s="71">
        <v>3</v>
      </c>
      <c r="B526" s="71" t="s">
        <v>2592</v>
      </c>
      <c r="C526" s="71" t="s">
        <v>133</v>
      </c>
      <c r="D526" s="71" t="s">
        <v>2589</v>
      </c>
      <c r="E526" s="71" t="s">
        <v>2625</v>
      </c>
      <c r="F526" s="90" t="s">
        <v>1737</v>
      </c>
      <c r="G526" s="91" t="s">
        <v>2736</v>
      </c>
      <c r="H526" s="71" t="s">
        <v>408</v>
      </c>
      <c r="I526" s="71">
        <v>88974</v>
      </c>
      <c r="J526" s="72" t="s">
        <v>2593</v>
      </c>
      <c r="K526" s="71" t="s">
        <v>2594</v>
      </c>
      <c r="L526" s="71" t="s">
        <v>617</v>
      </c>
      <c r="M526" s="73" t="s">
        <v>140</v>
      </c>
      <c r="N526" s="73">
        <v>201020204</v>
      </c>
      <c r="O526" s="73" t="s">
        <v>111</v>
      </c>
      <c r="P526" s="71" t="s">
        <v>672</v>
      </c>
      <c r="Q526" s="74">
        <v>1007</v>
      </c>
      <c r="R526" s="74">
        <f>Q526*1.18</f>
        <v>1188.26</v>
      </c>
      <c r="S526" s="74">
        <v>1007</v>
      </c>
      <c r="T526" s="75">
        <v>0.18</v>
      </c>
      <c r="U526" s="74">
        <v>1007</v>
      </c>
      <c r="V526" s="74">
        <f>U526*1.18</f>
        <v>1188.26</v>
      </c>
      <c r="W526" s="73" t="s">
        <v>289</v>
      </c>
      <c r="X526" s="73" t="s">
        <v>133</v>
      </c>
      <c r="Y526" s="73" t="s">
        <v>133</v>
      </c>
      <c r="Z526" s="73" t="s">
        <v>144</v>
      </c>
      <c r="AA526" s="76">
        <v>42323</v>
      </c>
      <c r="AB526" s="76">
        <v>42368</v>
      </c>
      <c r="AC526" s="77"/>
      <c r="AD526" s="77"/>
      <c r="AE526" s="72" t="s">
        <v>2593</v>
      </c>
      <c r="AF526" s="73" t="s">
        <v>291</v>
      </c>
      <c r="AG526" s="71">
        <v>796</v>
      </c>
      <c r="AH526" s="71" t="s">
        <v>147</v>
      </c>
      <c r="AI526" s="77">
        <v>100</v>
      </c>
      <c r="AJ526" s="77">
        <v>45931000</v>
      </c>
      <c r="AK526" s="71" t="s">
        <v>2138</v>
      </c>
      <c r="AL526" s="76">
        <v>42370</v>
      </c>
      <c r="AM526" s="76">
        <v>42370</v>
      </c>
      <c r="AN526" s="76">
        <v>42735</v>
      </c>
      <c r="AO526" s="77">
        <v>2016</v>
      </c>
      <c r="AP526" s="71"/>
      <c r="AQ526" s="77"/>
      <c r="AR526" s="77"/>
      <c r="AS526" s="77"/>
      <c r="AT526" s="77"/>
      <c r="AU526" s="77"/>
      <c r="AV526" s="77"/>
      <c r="AW526" s="77"/>
      <c r="AX526" s="77"/>
      <c r="AY526" s="77"/>
      <c r="AZ526" s="77"/>
      <c r="BA526" s="74"/>
      <c r="BB526" s="77"/>
      <c r="BC526" s="71"/>
      <c r="BD526" s="71" t="s">
        <v>2139</v>
      </c>
      <c r="BE526" s="71" t="s">
        <v>1737</v>
      </c>
      <c r="BF526" s="71">
        <v>7424020</v>
      </c>
    </row>
    <row r="527" spans="1:58" s="78" customFormat="1" ht="68.25" customHeight="1">
      <c r="A527" s="71">
        <v>8</v>
      </c>
      <c r="B527" s="71" t="s">
        <v>2630</v>
      </c>
      <c r="C527" s="71" t="s">
        <v>133</v>
      </c>
      <c r="D527" s="71" t="s">
        <v>990</v>
      </c>
      <c r="E527" s="71" t="s">
        <v>406</v>
      </c>
      <c r="F527" s="90" t="s">
        <v>407</v>
      </c>
      <c r="G527" s="91" t="s">
        <v>2743</v>
      </c>
      <c r="H527" s="71" t="s">
        <v>408</v>
      </c>
      <c r="I527" s="71">
        <v>881007</v>
      </c>
      <c r="J527" s="72" t="s">
        <v>2595</v>
      </c>
      <c r="K527" s="71" t="s">
        <v>623</v>
      </c>
      <c r="L527" s="71" t="s">
        <v>623</v>
      </c>
      <c r="M527" s="73" t="s">
        <v>595</v>
      </c>
      <c r="N527" s="73">
        <v>20105140703</v>
      </c>
      <c r="O527" s="73" t="s">
        <v>81</v>
      </c>
      <c r="P527" s="71" t="s">
        <v>142</v>
      </c>
      <c r="Q527" s="74">
        <v>1000</v>
      </c>
      <c r="R527" s="74">
        <f t="shared" ref="R527" si="54">Q527*1.18</f>
        <v>1180</v>
      </c>
      <c r="S527" s="74">
        <f>Q527</f>
        <v>1000</v>
      </c>
      <c r="T527" s="75">
        <v>0.18</v>
      </c>
      <c r="U527" s="74">
        <v>1000</v>
      </c>
      <c r="V527" s="74">
        <f t="shared" ref="V527" si="55">U527*1.18</f>
        <v>1180</v>
      </c>
      <c r="W527" s="73" t="s">
        <v>289</v>
      </c>
      <c r="X527" s="73" t="s">
        <v>133</v>
      </c>
      <c r="Y527" s="73" t="s">
        <v>133</v>
      </c>
      <c r="Z527" s="73" t="s">
        <v>144</v>
      </c>
      <c r="AA527" s="76">
        <v>42491</v>
      </c>
      <c r="AB527" s="76">
        <v>42531</v>
      </c>
      <c r="AC527" s="77"/>
      <c r="AD527" s="77"/>
      <c r="AE527" s="72" t="s">
        <v>2595</v>
      </c>
      <c r="AF527" s="73" t="s">
        <v>1768</v>
      </c>
      <c r="AG527" s="71">
        <v>55</v>
      </c>
      <c r="AH527" s="71" t="s">
        <v>2596</v>
      </c>
      <c r="AI527" s="77">
        <v>0</v>
      </c>
      <c r="AJ527" s="77">
        <v>45296</v>
      </c>
      <c r="AK527" s="71" t="s">
        <v>2597</v>
      </c>
      <c r="AL527" s="76">
        <v>42552</v>
      </c>
      <c r="AM527" s="76">
        <v>42552</v>
      </c>
      <c r="AN527" s="76">
        <v>42916</v>
      </c>
      <c r="AO527" s="77" t="s">
        <v>292</v>
      </c>
      <c r="AP527" s="71"/>
      <c r="AQ527" s="77"/>
      <c r="AR527" s="77"/>
      <c r="AS527" s="77"/>
      <c r="AT527" s="77"/>
      <c r="AU527" s="77"/>
      <c r="AV527" s="77"/>
      <c r="AW527" s="77"/>
      <c r="AX527" s="77"/>
      <c r="AY527" s="77"/>
      <c r="AZ527" s="77"/>
      <c r="BA527" s="74"/>
      <c r="BB527" s="77"/>
      <c r="BC527" s="71"/>
      <c r="BD527" s="71" t="s">
        <v>2139</v>
      </c>
      <c r="BE527" s="71" t="s">
        <v>407</v>
      </c>
      <c r="BF527" s="71">
        <v>7493000</v>
      </c>
    </row>
    <row r="528" spans="1:58" s="78" customFormat="1" ht="68.25" customHeight="1">
      <c r="A528" s="71">
        <v>8</v>
      </c>
      <c r="B528" s="71" t="s">
        <v>2634</v>
      </c>
      <c r="C528" s="71" t="s">
        <v>133</v>
      </c>
      <c r="D528" s="71" t="s">
        <v>2635</v>
      </c>
      <c r="E528" s="71" t="s">
        <v>1084</v>
      </c>
      <c r="F528" s="90" t="s">
        <v>1815</v>
      </c>
      <c r="G528" s="91" t="s">
        <v>2726</v>
      </c>
      <c r="H528" s="71" t="s">
        <v>408</v>
      </c>
      <c r="I528" s="71">
        <v>880988</v>
      </c>
      <c r="J528" s="72" t="s">
        <v>2636</v>
      </c>
      <c r="K528" s="71" t="s">
        <v>397</v>
      </c>
      <c r="L528" s="71" t="s">
        <v>894</v>
      </c>
      <c r="M528" s="73" t="s">
        <v>595</v>
      </c>
      <c r="N528" s="73" t="s">
        <v>2637</v>
      </c>
      <c r="O528" s="73" t="s">
        <v>2638</v>
      </c>
      <c r="P528" s="71" t="s">
        <v>142</v>
      </c>
      <c r="Q528" s="74">
        <v>3864.8</v>
      </c>
      <c r="R528" s="74">
        <f>Q528*1.18</f>
        <v>4560.4639999999999</v>
      </c>
      <c r="S528" s="74">
        <f>Q528</f>
        <v>3864.8</v>
      </c>
      <c r="T528" s="75">
        <v>0.18</v>
      </c>
      <c r="U528" s="74">
        <v>3864.8</v>
      </c>
      <c r="V528" s="74">
        <f>U528*1.18</f>
        <v>4560.4639999999999</v>
      </c>
      <c r="W528" s="73" t="s">
        <v>289</v>
      </c>
      <c r="X528" s="73" t="s">
        <v>133</v>
      </c>
      <c r="Y528" s="73" t="s">
        <v>133</v>
      </c>
      <c r="Z528" s="73" t="s">
        <v>144</v>
      </c>
      <c r="AA528" s="76">
        <v>42324</v>
      </c>
      <c r="AB528" s="76">
        <v>42350</v>
      </c>
      <c r="AC528" s="77"/>
      <c r="AD528" s="77"/>
      <c r="AE528" s="72" t="s">
        <v>2636</v>
      </c>
      <c r="AF528" s="73" t="s">
        <v>1768</v>
      </c>
      <c r="AG528" s="71">
        <v>796</v>
      </c>
      <c r="AH528" s="71" t="s">
        <v>231</v>
      </c>
      <c r="AI528" s="77">
        <v>26</v>
      </c>
      <c r="AJ528" s="77">
        <v>45931000</v>
      </c>
      <c r="AK528" s="71" t="s">
        <v>2573</v>
      </c>
      <c r="AL528" s="76">
        <v>42370</v>
      </c>
      <c r="AM528" s="76">
        <v>42370</v>
      </c>
      <c r="AN528" s="76">
        <v>42735</v>
      </c>
      <c r="AO528" s="77">
        <v>2016</v>
      </c>
      <c r="AP528" s="71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4"/>
      <c r="BB528" s="77"/>
      <c r="BC528" s="71"/>
      <c r="BD528" s="71" t="s">
        <v>2639</v>
      </c>
      <c r="BE528" s="71" t="s">
        <v>1815</v>
      </c>
      <c r="BF528" s="71">
        <v>5020300</v>
      </c>
    </row>
    <row r="529" spans="21:21" ht="25.5" customHeight="1">
      <c r="U529" s="69">
        <f>SUMIFS(Сумма_ОД,Филиал_ОД,"=ПАО*")</f>
        <v>18413099.70606197</v>
      </c>
    </row>
    <row r="533" spans="21:21" ht="14.25">
      <c r="U533" s="69"/>
    </row>
  </sheetData>
  <autoFilter ref="A5:BD529"/>
  <customSheetViews>
    <customSheetView guid="{91206890-AB9E-4AE6-88CA-33FA41DB3989}" scale="115" showAutoFilter="1" hiddenColumns="1">
      <pane xSplit="10" ySplit="5" topLeftCell="V6" activePane="bottomRight" state="frozen"/>
      <selection pane="bottomRight" activeCell="A6" sqref="A6"/>
      <pageMargins left="0.70866141732283472" right="0.70866141732283472" top="0.74803149606299213" bottom="0.74803149606299213" header="0.31496062992125984" footer="0.31496062992125984"/>
      <printOptions horizontalCentered="1"/>
      <pageSetup paperSize="8" scale="28" orientation="landscape" r:id="rId1"/>
      <headerFooter>
        <oddFooter>&amp;CСтраница &amp;P</oddFooter>
      </headerFooter>
      <autoFilter ref="A5:BD529"/>
    </customSheetView>
    <customSheetView guid="{3792B725-69C0-48E2-A18B-1F4E7385BF7C}" scale="115" showPageBreaks="1" showAutoFilter="1" hiddenColumns="1">
      <pane xSplit="10" ySplit="5" topLeftCell="AV198" activePane="bottomRight" state="frozen"/>
      <selection pane="bottomRight" activeCell="AZ198" sqref="AZ198"/>
      <pageMargins left="0.70866141732283472" right="0.70866141732283472" top="0.74803149606299213" bottom="0.74803149606299213" header="0.31496062992125984" footer="0.31496062992125984"/>
      <printOptions horizontalCentered="1"/>
      <pageSetup paperSize="8" scale="28" orientation="landscape" r:id="rId2"/>
      <headerFooter>
        <oddFooter>&amp;CСтраница &amp;P</oddFooter>
      </headerFooter>
      <autoFilter ref="A5:BD529"/>
    </customSheetView>
    <customSheetView guid="{0665383F-517F-4531-85E8-11311FD6FB0A}" showPageBreaks="1" showAutoFilter="1">
      <pane ySplit="5" topLeftCell="A151" activePane="bottomLeft" state="frozen"/>
      <selection pane="bottomLeft" activeCell="J159" sqref="J159"/>
      <pageMargins left="0.7" right="0.7" top="0.75" bottom="0.75" header="0.3" footer="0.3"/>
      <pageSetup paperSize="8" orientation="landscape" r:id="rId3"/>
      <autoFilter ref="A5:BF411"/>
    </customSheetView>
    <customSheetView guid="{3149F25E-C303-4B60-BA7C-E1DCD8AD37EA}" scale="115" showPageBreaks="1" showAutoFilter="1" hiddenColumns="1">
      <pane xSplit="10" ySplit="5" topLeftCell="V6" activePane="bottomRight" state="frozen"/>
      <selection pane="bottomRight" activeCell="A6" sqref="A6"/>
      <pageMargins left="0.70866141732283472" right="0.70866141732283472" top="0.74803149606299213" bottom="0.74803149606299213" header="0.31496062992125984" footer="0.31496062992125984"/>
      <printOptions horizontalCentered="1"/>
      <pageSetup paperSize="8" scale="28" orientation="landscape" r:id="rId4"/>
      <headerFooter>
        <oddFooter>&amp;CСтраница &amp;P</oddFooter>
      </headerFooter>
      <autoFilter ref="A5:BD529"/>
    </customSheetView>
  </customSheetViews>
  <mergeCells count="56">
    <mergeCell ref="BD2:BD4"/>
    <mergeCell ref="H2:H4"/>
    <mergeCell ref="A2:A4"/>
    <mergeCell ref="B2:B4"/>
    <mergeCell ref="C2:E2"/>
    <mergeCell ref="F2:F4"/>
    <mergeCell ref="G2:G4"/>
    <mergeCell ref="I2:I4"/>
    <mergeCell ref="J2:J4"/>
    <mergeCell ref="K2:K4"/>
    <mergeCell ref="L2:L4"/>
    <mergeCell ref="M2:M4"/>
    <mergeCell ref="N2:N4"/>
    <mergeCell ref="O2:O4"/>
    <mergeCell ref="P2:P4"/>
    <mergeCell ref="Q2:R3"/>
    <mergeCell ref="U2:V3"/>
    <mergeCell ref="W2:W4"/>
    <mergeCell ref="X2:AB2"/>
    <mergeCell ref="AC2:AD2"/>
    <mergeCell ref="S2:T3"/>
    <mergeCell ref="AE2:AN2"/>
    <mergeCell ref="AF3:AF4"/>
    <mergeCell ref="AG3:AH3"/>
    <mergeCell ref="AI3:AI4"/>
    <mergeCell ref="AJ3:AK3"/>
    <mergeCell ref="AL3:AL4"/>
    <mergeCell ref="AM3:AM4"/>
    <mergeCell ref="AN3:AN4"/>
    <mergeCell ref="AQ2:AQ4"/>
    <mergeCell ref="AR2:AR4"/>
    <mergeCell ref="AS2:BB2"/>
    <mergeCell ref="AS3:AS4"/>
    <mergeCell ref="AT3:AT4"/>
    <mergeCell ref="AU3:AU4"/>
    <mergeCell ref="AV3:AV4"/>
    <mergeCell ref="AW3:AW4"/>
    <mergeCell ref="AX3:AX4"/>
    <mergeCell ref="AY3:BA3"/>
    <mergeCell ref="BB3:BB4"/>
    <mergeCell ref="BE2:BE4"/>
    <mergeCell ref="BF2:BF4"/>
    <mergeCell ref="BC2:BC4"/>
    <mergeCell ref="C3:C4"/>
    <mergeCell ref="D3:D4"/>
    <mergeCell ref="E3:E4"/>
    <mergeCell ref="X3:X4"/>
    <mergeCell ref="Y3:Y4"/>
    <mergeCell ref="Z3:Z4"/>
    <mergeCell ref="AA3:AA4"/>
    <mergeCell ref="AB3:AB4"/>
    <mergeCell ref="AC3:AC4"/>
    <mergeCell ref="AD3:AD4"/>
    <mergeCell ref="AE3:AE4"/>
    <mergeCell ref="AO2:AO4"/>
    <mergeCell ref="AP2:AP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28" orientation="landscape" r:id="rId5"/>
  <headerFooter>
    <oddFooter>&amp;CСтраница &amp;P</oddFooter>
  </headerFooter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435"/>
  <sheetViews>
    <sheetView topLeftCell="A3" zoomScale="115" zoomScaleNormal="115" zoomScaleSheetLayoutView="85" workbookViewId="0">
      <pane ySplit="10" topLeftCell="A13" activePane="bottomLeft" state="frozen"/>
      <selection activeCell="A3" sqref="A3"/>
      <selection pane="bottomLeft" activeCell="J16" sqref="J16"/>
    </sheetView>
  </sheetViews>
  <sheetFormatPr defaultColWidth="9.140625" defaultRowHeight="15"/>
  <cols>
    <col min="1" max="1" width="7.5703125" style="101" customWidth="1"/>
    <col min="2" max="2" width="11.42578125" style="101" customWidth="1"/>
    <col min="3" max="3" width="12.42578125" style="101" customWidth="1"/>
    <col min="4" max="4" width="9.7109375" style="102" customWidth="1"/>
    <col min="5" max="5" width="9" style="102" customWidth="1"/>
    <col min="6" max="6" width="11.85546875" style="101" customWidth="1"/>
    <col min="7" max="7" width="14" style="101" customWidth="1"/>
    <col min="8" max="8" width="11.85546875" style="101" customWidth="1"/>
    <col min="9" max="9" width="10.85546875" style="101" customWidth="1"/>
    <col min="10" max="10" width="46" style="101" customWidth="1"/>
    <col min="11" max="12" width="23.140625" style="101" customWidth="1"/>
    <col min="13" max="13" width="16.140625" style="101" customWidth="1"/>
    <col min="14" max="14" width="14.140625" style="101" customWidth="1"/>
    <col min="15" max="15" width="17" style="101" customWidth="1"/>
    <col min="16" max="16" width="13.85546875" style="101" customWidth="1"/>
    <col min="17" max="17" width="17.7109375" style="101" customWidth="1"/>
    <col min="18" max="18" width="17.42578125" style="101" customWidth="1"/>
    <col min="19" max="22" width="17.28515625" style="101" customWidth="1"/>
    <col min="23" max="23" width="15.42578125" style="101" customWidth="1"/>
    <col min="24" max="24" width="12.42578125" style="101" customWidth="1"/>
    <col min="25" max="25" width="12.7109375" style="101" customWidth="1"/>
    <col min="26" max="26" width="14.42578125" style="101" customWidth="1"/>
    <col min="27" max="28" width="14.85546875" style="101" customWidth="1"/>
    <col min="29" max="30" width="10" style="101" customWidth="1"/>
    <col min="31" max="31" width="22.28515625" style="101" customWidth="1"/>
    <col min="32" max="32" width="15.5703125" style="101" customWidth="1"/>
    <col min="33" max="36" width="9.140625" style="101" customWidth="1"/>
    <col min="37" max="37" width="15.5703125" style="103" customWidth="1"/>
    <col min="38" max="39" width="13.28515625" style="101" customWidth="1"/>
    <col min="40" max="40" width="13.7109375" style="101" customWidth="1"/>
    <col min="41" max="41" width="9.28515625" style="101" customWidth="1"/>
    <col min="42" max="43" width="9.140625" style="101" customWidth="1"/>
    <col min="44" max="44" width="15" style="101" customWidth="1"/>
    <col min="45" max="45" width="10.140625" style="101" customWidth="1"/>
    <col min="46" max="46" width="10.42578125" style="101" customWidth="1"/>
    <col min="47" max="47" width="37" style="101" customWidth="1"/>
    <col min="48" max="48" width="15.42578125" style="103" customWidth="1"/>
    <col min="49" max="49" width="15.85546875" style="101" customWidth="1"/>
    <col min="50" max="50" width="17.5703125" style="101" customWidth="1"/>
    <col min="51" max="51" width="18.85546875" style="101" customWidth="1"/>
    <col min="52" max="52" width="9.140625" style="101" customWidth="1"/>
    <col min="53" max="53" width="9.5703125" style="101" customWidth="1"/>
    <col min="54" max="54" width="9.7109375" style="101" customWidth="1"/>
    <col min="55" max="55" width="13.42578125" style="101" customWidth="1"/>
    <col min="56" max="56" width="19.5703125" style="101" hidden="1" customWidth="1"/>
    <col min="57" max="57" width="11.85546875" style="104" hidden="1" customWidth="1"/>
    <col min="58" max="16384" width="9.140625" style="105"/>
  </cols>
  <sheetData>
    <row r="1" spans="1:57">
      <c r="A1" s="100"/>
      <c r="AX1" s="103"/>
    </row>
    <row r="3" spans="1:57" s="112" customFormat="1" ht="23.25">
      <c r="A3" s="4" t="s">
        <v>2842</v>
      </c>
      <c r="B3" s="106"/>
      <c r="C3" s="106"/>
      <c r="D3" s="107"/>
      <c r="E3" s="10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8"/>
      <c r="V3" s="109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10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10"/>
      <c r="AW3" s="106"/>
      <c r="AX3" s="106"/>
      <c r="AY3" s="106"/>
      <c r="AZ3" s="106"/>
      <c r="BA3" s="106"/>
      <c r="BB3" s="106"/>
      <c r="BC3" s="106"/>
      <c r="BD3" s="106"/>
      <c r="BE3" s="111"/>
    </row>
    <row r="4" spans="1:57" s="117" customFormat="1" hidden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5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5"/>
      <c r="AW4" s="114"/>
      <c r="AX4" s="114"/>
      <c r="AY4" s="114"/>
      <c r="AZ4" s="114"/>
      <c r="BA4" s="114"/>
      <c r="BB4" s="114"/>
      <c r="BC4" s="114"/>
      <c r="BD4" s="114"/>
      <c r="BE4" s="116"/>
    </row>
    <row r="5" spans="1:57" s="117" customFormat="1" hidden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5"/>
      <c r="AW5" s="114"/>
      <c r="AX5" s="114"/>
      <c r="AY5" s="114"/>
      <c r="AZ5" s="114"/>
      <c r="BA5" s="114"/>
      <c r="BB5" s="114"/>
      <c r="BC5" s="114"/>
      <c r="BD5" s="114"/>
      <c r="BE5" s="116"/>
    </row>
    <row r="6" spans="1:57" s="117" customFormat="1" hidden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5"/>
      <c r="AW6" s="114"/>
      <c r="AX6" s="114"/>
      <c r="AY6" s="114"/>
      <c r="AZ6" s="114"/>
      <c r="BA6" s="114"/>
      <c r="BB6" s="114"/>
      <c r="BC6" s="114"/>
      <c r="BD6" s="114"/>
      <c r="BE6" s="116"/>
    </row>
    <row r="7" spans="1:57">
      <c r="A7" s="349" t="s">
        <v>34</v>
      </c>
      <c r="B7" s="349" t="s">
        <v>128</v>
      </c>
      <c r="C7" s="349" t="s">
        <v>20</v>
      </c>
      <c r="D7" s="349"/>
      <c r="E7" s="349"/>
      <c r="F7" s="349" t="s">
        <v>36</v>
      </c>
      <c r="G7" s="349" t="s">
        <v>2721</v>
      </c>
      <c r="H7" s="349" t="s">
        <v>2843</v>
      </c>
      <c r="I7" s="349" t="s">
        <v>21</v>
      </c>
      <c r="J7" s="349" t="s">
        <v>22</v>
      </c>
      <c r="K7" s="349" t="s">
        <v>40</v>
      </c>
      <c r="L7" s="349" t="s">
        <v>41</v>
      </c>
      <c r="M7" s="349" t="s">
        <v>54</v>
      </c>
      <c r="N7" s="349" t="s">
        <v>127</v>
      </c>
      <c r="O7" s="349" t="s">
        <v>129</v>
      </c>
      <c r="P7" s="349" t="s">
        <v>55</v>
      </c>
      <c r="Q7" s="349" t="s">
        <v>47</v>
      </c>
      <c r="R7" s="349"/>
      <c r="S7" s="360" t="s">
        <v>2844</v>
      </c>
      <c r="T7" s="360"/>
      <c r="U7" s="362" t="s">
        <v>451</v>
      </c>
      <c r="V7" s="362"/>
      <c r="W7" s="349" t="s">
        <v>42</v>
      </c>
      <c r="X7" s="349" t="s">
        <v>0</v>
      </c>
      <c r="Y7" s="349"/>
      <c r="Z7" s="349"/>
      <c r="AA7" s="349"/>
      <c r="AB7" s="349"/>
      <c r="AC7" s="349" t="s">
        <v>44</v>
      </c>
      <c r="AD7" s="349"/>
      <c r="AE7" s="349" t="s">
        <v>35</v>
      </c>
      <c r="AF7" s="349"/>
      <c r="AG7" s="349"/>
      <c r="AH7" s="349"/>
      <c r="AI7" s="349"/>
      <c r="AJ7" s="349"/>
      <c r="AK7" s="349"/>
      <c r="AL7" s="349"/>
      <c r="AM7" s="349"/>
      <c r="AN7" s="349"/>
      <c r="AO7" s="349" t="s">
        <v>19</v>
      </c>
      <c r="AP7" s="349" t="s">
        <v>56</v>
      </c>
      <c r="AQ7" s="349" t="s">
        <v>57</v>
      </c>
      <c r="AR7" s="349" t="s">
        <v>2845</v>
      </c>
      <c r="AS7" s="356" t="s">
        <v>58</v>
      </c>
      <c r="AT7" s="354"/>
      <c r="AU7" s="354"/>
      <c r="AV7" s="354"/>
      <c r="AW7" s="354"/>
      <c r="AX7" s="354"/>
      <c r="AY7" s="354"/>
      <c r="AZ7" s="354"/>
      <c r="BA7" s="354"/>
      <c r="BB7" s="354"/>
      <c r="BC7" s="349" t="s">
        <v>48</v>
      </c>
      <c r="BD7" s="350" t="s">
        <v>2846</v>
      </c>
      <c r="BE7" s="363" t="s">
        <v>2847</v>
      </c>
    </row>
    <row r="8" spans="1:57">
      <c r="A8" s="349"/>
      <c r="B8" s="349"/>
      <c r="C8" s="349" t="s">
        <v>59</v>
      </c>
      <c r="D8" s="349" t="s">
        <v>60</v>
      </c>
      <c r="E8" s="349" t="s">
        <v>61</v>
      </c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60"/>
      <c r="T8" s="360"/>
      <c r="U8" s="362"/>
      <c r="V8" s="362"/>
      <c r="W8" s="349"/>
      <c r="X8" s="349" t="s">
        <v>62</v>
      </c>
      <c r="Y8" s="349" t="s">
        <v>63</v>
      </c>
      <c r="Z8" s="349" t="s">
        <v>49</v>
      </c>
      <c r="AA8" s="357" t="s">
        <v>50</v>
      </c>
      <c r="AB8" s="357" t="s">
        <v>27</v>
      </c>
      <c r="AC8" s="349" t="s">
        <v>29</v>
      </c>
      <c r="AD8" s="349" t="s">
        <v>43</v>
      </c>
      <c r="AE8" s="349" t="s">
        <v>32</v>
      </c>
      <c r="AF8" s="349" t="s">
        <v>33</v>
      </c>
      <c r="AG8" s="349" t="s">
        <v>23</v>
      </c>
      <c r="AH8" s="349"/>
      <c r="AI8" s="349" t="s">
        <v>39</v>
      </c>
      <c r="AJ8" s="349" t="s">
        <v>30</v>
      </c>
      <c r="AK8" s="349"/>
      <c r="AL8" s="360" t="s">
        <v>28</v>
      </c>
      <c r="AM8" s="349" t="s">
        <v>25</v>
      </c>
      <c r="AN8" s="361" t="s">
        <v>26</v>
      </c>
      <c r="AO8" s="349"/>
      <c r="AP8" s="349"/>
      <c r="AQ8" s="349"/>
      <c r="AR8" s="359"/>
      <c r="AS8" s="355" t="s">
        <v>64</v>
      </c>
      <c r="AT8" s="355" t="s">
        <v>65</v>
      </c>
      <c r="AU8" s="355" t="s">
        <v>66</v>
      </c>
      <c r="AV8" s="358" t="s">
        <v>67</v>
      </c>
      <c r="AW8" s="358" t="s">
        <v>68</v>
      </c>
      <c r="AX8" s="352" t="s">
        <v>69</v>
      </c>
      <c r="AY8" s="353" t="s">
        <v>70</v>
      </c>
      <c r="AZ8" s="354"/>
      <c r="BA8" s="354"/>
      <c r="BB8" s="355" t="s">
        <v>73</v>
      </c>
      <c r="BC8" s="349"/>
      <c r="BD8" s="351"/>
      <c r="BE8" s="363"/>
    </row>
    <row r="9" spans="1:57" ht="45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153" t="s">
        <v>45</v>
      </c>
      <c r="R9" s="153" t="s">
        <v>46</v>
      </c>
      <c r="S9" s="153" t="s">
        <v>45</v>
      </c>
      <c r="T9" s="153" t="s">
        <v>46</v>
      </c>
      <c r="U9" s="154" t="s">
        <v>45</v>
      </c>
      <c r="V9" s="154" t="s">
        <v>46</v>
      </c>
      <c r="W9" s="349"/>
      <c r="X9" s="349"/>
      <c r="Y9" s="349"/>
      <c r="Z9" s="349"/>
      <c r="AA9" s="357"/>
      <c r="AB9" s="357"/>
      <c r="AC9" s="349"/>
      <c r="AD9" s="349"/>
      <c r="AE9" s="349"/>
      <c r="AF9" s="349"/>
      <c r="AG9" s="153" t="s">
        <v>38</v>
      </c>
      <c r="AH9" s="153" t="s">
        <v>31</v>
      </c>
      <c r="AI9" s="349"/>
      <c r="AJ9" s="153" t="s">
        <v>125</v>
      </c>
      <c r="AK9" s="153" t="s">
        <v>31</v>
      </c>
      <c r="AL9" s="360"/>
      <c r="AM9" s="349"/>
      <c r="AN9" s="361"/>
      <c r="AO9" s="349"/>
      <c r="AP9" s="349"/>
      <c r="AQ9" s="349"/>
      <c r="AR9" s="359"/>
      <c r="AS9" s="355"/>
      <c r="AT9" s="355"/>
      <c r="AU9" s="355"/>
      <c r="AV9" s="358"/>
      <c r="AW9" s="358"/>
      <c r="AX9" s="352"/>
      <c r="AY9" s="155" t="s">
        <v>126</v>
      </c>
      <c r="AZ9" s="156" t="s">
        <v>71</v>
      </c>
      <c r="BA9" s="156" t="s">
        <v>72</v>
      </c>
      <c r="BB9" s="355"/>
      <c r="BC9" s="349"/>
      <c r="BD9" s="351"/>
      <c r="BE9" s="363"/>
    </row>
    <row r="10" spans="1:57">
      <c r="A10" s="157">
        <v>1</v>
      </c>
      <c r="B10" s="157">
        <v>2</v>
      </c>
      <c r="C10" s="157">
        <v>3</v>
      </c>
      <c r="D10" s="157">
        <v>4</v>
      </c>
      <c r="E10" s="157">
        <v>5</v>
      </c>
      <c r="F10" s="157">
        <v>6</v>
      </c>
      <c r="G10" s="157">
        <v>7</v>
      </c>
      <c r="H10" s="157">
        <v>8</v>
      </c>
      <c r="I10" s="157">
        <v>9</v>
      </c>
      <c r="J10" s="157">
        <v>10</v>
      </c>
      <c r="K10" s="157">
        <v>11</v>
      </c>
      <c r="L10" s="157">
        <v>12</v>
      </c>
      <c r="M10" s="157">
        <v>13</v>
      </c>
      <c r="N10" s="157">
        <v>14</v>
      </c>
      <c r="O10" s="157">
        <v>15</v>
      </c>
      <c r="P10" s="157">
        <v>16</v>
      </c>
      <c r="Q10" s="157">
        <v>17</v>
      </c>
      <c r="R10" s="157">
        <v>18</v>
      </c>
      <c r="S10" s="157">
        <v>19</v>
      </c>
      <c r="T10" s="157">
        <v>20</v>
      </c>
      <c r="U10" s="157">
        <v>21</v>
      </c>
      <c r="V10" s="157">
        <v>22</v>
      </c>
      <c r="W10" s="157">
        <v>23</v>
      </c>
      <c r="X10" s="157">
        <v>24</v>
      </c>
      <c r="Y10" s="157">
        <v>25</v>
      </c>
      <c r="Z10" s="157">
        <v>26</v>
      </c>
      <c r="AA10" s="157">
        <v>27</v>
      </c>
      <c r="AB10" s="157">
        <v>28</v>
      </c>
      <c r="AC10" s="157">
        <v>29</v>
      </c>
      <c r="AD10" s="157">
        <v>30</v>
      </c>
      <c r="AE10" s="157">
        <v>31</v>
      </c>
      <c r="AF10" s="157">
        <v>32</v>
      </c>
      <c r="AG10" s="157">
        <v>33</v>
      </c>
      <c r="AH10" s="157">
        <v>34</v>
      </c>
      <c r="AI10" s="157">
        <v>35</v>
      </c>
      <c r="AJ10" s="157">
        <v>36</v>
      </c>
      <c r="AK10" s="157">
        <v>37</v>
      </c>
      <c r="AL10" s="157">
        <v>38</v>
      </c>
      <c r="AM10" s="157">
        <v>39</v>
      </c>
      <c r="AN10" s="157">
        <v>40</v>
      </c>
      <c r="AO10" s="157">
        <v>41</v>
      </c>
      <c r="AP10" s="157">
        <v>42</v>
      </c>
      <c r="AQ10" s="157">
        <v>43</v>
      </c>
      <c r="AR10" s="157">
        <v>44</v>
      </c>
      <c r="AS10" s="157">
        <v>45</v>
      </c>
      <c r="AT10" s="157">
        <v>46</v>
      </c>
      <c r="AU10" s="157">
        <v>47</v>
      </c>
      <c r="AV10" s="157">
        <v>48</v>
      </c>
      <c r="AW10" s="157">
        <v>49</v>
      </c>
      <c r="AX10" s="157">
        <v>50</v>
      </c>
      <c r="AY10" s="157">
        <v>51</v>
      </c>
      <c r="AZ10" s="157">
        <v>52</v>
      </c>
      <c r="BA10" s="157">
        <v>53</v>
      </c>
      <c r="BB10" s="157">
        <v>54</v>
      </c>
      <c r="BC10" s="158">
        <v>55</v>
      </c>
      <c r="BD10" s="118">
        <v>44</v>
      </c>
      <c r="BE10" s="119">
        <v>7</v>
      </c>
    </row>
    <row r="11" spans="1:57" s="122" customFormat="1" ht="27" customHeight="1">
      <c r="A11" s="159"/>
      <c r="B11" s="159"/>
      <c r="C11" s="152" t="s">
        <v>133</v>
      </c>
      <c r="D11" s="159"/>
      <c r="E11" s="159"/>
      <c r="F11" s="159"/>
      <c r="G11" s="159"/>
      <c r="H11" s="159"/>
      <c r="I11" s="159"/>
      <c r="J11" s="159" t="s">
        <v>2848</v>
      </c>
      <c r="K11" s="159"/>
      <c r="L11" s="159"/>
      <c r="M11" s="159"/>
      <c r="N11" s="159"/>
      <c r="O11" s="159"/>
      <c r="P11" s="159"/>
      <c r="Q11" s="160">
        <f t="shared" ref="Q11:V11" si="0">SUMIF($C$12:$C$435,$C$11,Q$12:Q$435)</f>
        <v>42340336.45889058</v>
      </c>
      <c r="R11" s="160">
        <f t="shared" si="0"/>
        <v>49961597.021491155</v>
      </c>
      <c r="S11" s="160">
        <f t="shared" si="0"/>
        <v>33701130.711218677</v>
      </c>
      <c r="T11" s="160">
        <f t="shared" si="0"/>
        <v>39767334.239238568</v>
      </c>
      <c r="U11" s="160">
        <f t="shared" si="0"/>
        <v>33701130.711218677</v>
      </c>
      <c r="V11" s="160">
        <f t="shared" si="0"/>
        <v>39767334.239238568</v>
      </c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61"/>
      <c r="BD11" s="120"/>
      <c r="BE11" s="121"/>
    </row>
    <row r="12" spans="1:57" ht="15.75">
      <c r="A12" s="157"/>
      <c r="B12" s="73"/>
      <c r="C12" s="157"/>
      <c r="D12" s="157"/>
      <c r="E12" s="157"/>
      <c r="F12" s="157"/>
      <c r="G12" s="73"/>
      <c r="H12" s="73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76"/>
      <c r="W12" s="76"/>
      <c r="X12" s="162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8"/>
      <c r="BD12" s="118"/>
      <c r="BE12" s="123"/>
    </row>
    <row r="13" spans="1:57" s="125" customFormat="1" ht="62.25" customHeight="1">
      <c r="A13" s="7">
        <v>1</v>
      </c>
      <c r="B13" s="163" t="s">
        <v>2849</v>
      </c>
      <c r="C13" s="7" t="s">
        <v>133</v>
      </c>
      <c r="D13" s="7" t="s">
        <v>2850</v>
      </c>
      <c r="E13" s="163" t="s">
        <v>2851</v>
      </c>
      <c r="F13" s="7" t="s">
        <v>2852</v>
      </c>
      <c r="G13" s="163" t="s">
        <v>2853</v>
      </c>
      <c r="H13" s="163" t="s">
        <v>136</v>
      </c>
      <c r="I13" s="163">
        <v>627746</v>
      </c>
      <c r="J13" s="164" t="s">
        <v>2854</v>
      </c>
      <c r="K13" s="164" t="s">
        <v>2855</v>
      </c>
      <c r="L13" s="164" t="s">
        <v>2855</v>
      </c>
      <c r="M13" s="165" t="s">
        <v>2856</v>
      </c>
      <c r="N13" s="62" t="s">
        <v>2675</v>
      </c>
      <c r="O13" s="164" t="s">
        <v>2857</v>
      </c>
      <c r="P13" s="165" t="s">
        <v>2858</v>
      </c>
      <c r="Q13" s="166">
        <v>3075374.2700000005</v>
      </c>
      <c r="R13" s="166">
        <v>3628941.6386000002</v>
      </c>
      <c r="S13" s="166">
        <v>2152761.9890000001</v>
      </c>
      <c r="T13" s="166">
        <v>2540259.14702</v>
      </c>
      <c r="U13" s="166">
        <v>2152761.9890000001</v>
      </c>
      <c r="V13" s="166">
        <v>2540259.14702</v>
      </c>
      <c r="W13" s="167" t="s">
        <v>143</v>
      </c>
      <c r="X13" s="7" t="s">
        <v>133</v>
      </c>
      <c r="Y13" s="7" t="s">
        <v>133</v>
      </c>
      <c r="Z13" s="163" t="s">
        <v>144</v>
      </c>
      <c r="AA13" s="10">
        <v>42536</v>
      </c>
      <c r="AB13" s="10">
        <f>AA13+60</f>
        <v>42596</v>
      </c>
      <c r="AC13" s="163" t="s">
        <v>501</v>
      </c>
      <c r="AD13" s="163" t="s">
        <v>501</v>
      </c>
      <c r="AE13" s="164" t="str">
        <f t="shared" ref="AE13" si="1">"Выполнение "&amp;L13</f>
        <v>Выполнение СМР, ПНР, оборудование</v>
      </c>
      <c r="AF13" s="165" t="s">
        <v>146</v>
      </c>
      <c r="AG13" s="163">
        <v>796</v>
      </c>
      <c r="AH13" s="163" t="s">
        <v>147</v>
      </c>
      <c r="AI13" s="163">
        <v>1</v>
      </c>
      <c r="AJ13" s="163">
        <v>45</v>
      </c>
      <c r="AK13" s="163" t="s">
        <v>148</v>
      </c>
      <c r="AL13" s="10">
        <f>AB13+20</f>
        <v>42616</v>
      </c>
      <c r="AM13" s="10">
        <f>AL13</f>
        <v>42616</v>
      </c>
      <c r="AN13" s="10">
        <v>44561</v>
      </c>
      <c r="AO13" s="163" t="s">
        <v>967</v>
      </c>
      <c r="AP13" s="163" t="s">
        <v>501</v>
      </c>
      <c r="AQ13" s="168" t="s">
        <v>136</v>
      </c>
      <c r="AR13" s="163" t="s">
        <v>501</v>
      </c>
      <c r="AS13" s="163" t="s">
        <v>2859</v>
      </c>
      <c r="AT13" s="163" t="s">
        <v>2860</v>
      </c>
      <c r="AU13" s="164" t="s">
        <v>2861</v>
      </c>
      <c r="AV13" s="164" t="s">
        <v>2862</v>
      </c>
      <c r="AW13" s="169">
        <f>AN13</f>
        <v>44561</v>
      </c>
      <c r="AX13" s="170">
        <v>3821617</v>
      </c>
      <c r="AY13" s="170">
        <v>3592319.9800000004</v>
      </c>
      <c r="AZ13" s="170">
        <v>200</v>
      </c>
      <c r="BA13" s="170"/>
      <c r="BB13" s="163" t="s">
        <v>136</v>
      </c>
      <c r="BC13" s="171" t="s">
        <v>2863</v>
      </c>
      <c r="BD13" s="124">
        <v>100500</v>
      </c>
      <c r="BE13" s="123" t="s">
        <v>2864</v>
      </c>
    </row>
    <row r="14" spans="1:57" s="125" customFormat="1" ht="62.25" customHeight="1">
      <c r="A14" s="7">
        <v>1</v>
      </c>
      <c r="B14" s="163" t="s">
        <v>2865</v>
      </c>
      <c r="C14" s="7" t="s">
        <v>133</v>
      </c>
      <c r="D14" s="7" t="s">
        <v>2850</v>
      </c>
      <c r="E14" s="163" t="s">
        <v>2851</v>
      </c>
      <c r="F14" s="7" t="s">
        <v>2852</v>
      </c>
      <c r="G14" s="163" t="s">
        <v>2853</v>
      </c>
      <c r="H14" s="163" t="s">
        <v>136</v>
      </c>
      <c r="I14" s="163">
        <v>627747</v>
      </c>
      <c r="J14" s="164" t="s">
        <v>2866</v>
      </c>
      <c r="K14" s="164" t="s">
        <v>2855</v>
      </c>
      <c r="L14" s="164" t="s">
        <v>2855</v>
      </c>
      <c r="M14" s="165" t="s">
        <v>2856</v>
      </c>
      <c r="N14" s="62" t="s">
        <v>2675</v>
      </c>
      <c r="O14" s="164" t="s">
        <v>2857</v>
      </c>
      <c r="P14" s="165" t="s">
        <v>2858</v>
      </c>
      <c r="Q14" s="166">
        <v>932143.72857142857</v>
      </c>
      <c r="R14" s="166">
        <v>1099929.5997142857</v>
      </c>
      <c r="S14" s="166">
        <v>652500.61</v>
      </c>
      <c r="T14" s="166">
        <v>769950.71979999996</v>
      </c>
      <c r="U14" s="166">
        <v>652500.61</v>
      </c>
      <c r="V14" s="166">
        <v>769950.71979999996</v>
      </c>
      <c r="W14" s="167" t="s">
        <v>143</v>
      </c>
      <c r="X14" s="7" t="s">
        <v>133</v>
      </c>
      <c r="Y14" s="7" t="s">
        <v>133</v>
      </c>
      <c r="Z14" s="163" t="s">
        <v>144</v>
      </c>
      <c r="AA14" s="10">
        <v>42536</v>
      </c>
      <c r="AB14" s="10">
        <f>AA14+60</f>
        <v>42596</v>
      </c>
      <c r="AC14" s="163" t="s">
        <v>501</v>
      </c>
      <c r="AD14" s="163" t="s">
        <v>501</v>
      </c>
      <c r="AE14" s="164" t="str">
        <f t="shared" ref="AE14:AE76" si="2">"Выполнение "&amp;L14</f>
        <v>Выполнение СМР, ПНР, оборудование</v>
      </c>
      <c r="AF14" s="165" t="s">
        <v>146</v>
      </c>
      <c r="AG14" s="163">
        <v>796</v>
      </c>
      <c r="AH14" s="163" t="s">
        <v>147</v>
      </c>
      <c r="AI14" s="163">
        <v>1</v>
      </c>
      <c r="AJ14" s="163">
        <v>45</v>
      </c>
      <c r="AK14" s="163" t="s">
        <v>148</v>
      </c>
      <c r="AL14" s="10">
        <f>AB14+20</f>
        <v>42616</v>
      </c>
      <c r="AM14" s="10">
        <f>AL14</f>
        <v>42616</v>
      </c>
      <c r="AN14" s="10">
        <v>43099</v>
      </c>
      <c r="AO14" s="163" t="s">
        <v>292</v>
      </c>
      <c r="AP14" s="163" t="s">
        <v>501</v>
      </c>
      <c r="AQ14" s="168" t="s">
        <v>136</v>
      </c>
      <c r="AR14" s="163" t="s">
        <v>501</v>
      </c>
      <c r="AS14" s="163" t="s">
        <v>2859</v>
      </c>
      <c r="AT14" s="163" t="s">
        <v>2867</v>
      </c>
      <c r="AU14" s="164" t="s">
        <v>2868</v>
      </c>
      <c r="AV14" s="164" t="s">
        <v>2862</v>
      </c>
      <c r="AW14" s="169">
        <v>43099</v>
      </c>
      <c r="AX14" s="170">
        <v>2034738.9000000001</v>
      </c>
      <c r="AY14" s="170">
        <v>1285928.1636784</v>
      </c>
      <c r="AZ14" s="170">
        <v>160</v>
      </c>
      <c r="BA14" s="170"/>
      <c r="BB14" s="163" t="s">
        <v>136</v>
      </c>
      <c r="BC14" s="171" t="s">
        <v>2863</v>
      </c>
      <c r="BD14" s="124">
        <v>83494.014089999997</v>
      </c>
      <c r="BE14" s="123" t="s">
        <v>2864</v>
      </c>
    </row>
    <row r="15" spans="1:57" s="125" customFormat="1" ht="62.25" customHeight="1">
      <c r="A15" s="7">
        <v>1</v>
      </c>
      <c r="B15" s="163" t="s">
        <v>2869</v>
      </c>
      <c r="C15" s="7" t="s">
        <v>133</v>
      </c>
      <c r="D15" s="7" t="s">
        <v>2850</v>
      </c>
      <c r="E15" s="163" t="s">
        <v>2851</v>
      </c>
      <c r="F15" s="7" t="s">
        <v>2852</v>
      </c>
      <c r="G15" s="163" t="s">
        <v>2853</v>
      </c>
      <c r="H15" s="163" t="s">
        <v>136</v>
      </c>
      <c r="I15" s="163">
        <v>627748</v>
      </c>
      <c r="J15" s="164" t="s">
        <v>2870</v>
      </c>
      <c r="K15" s="164" t="s">
        <v>2855</v>
      </c>
      <c r="L15" s="164" t="s">
        <v>2855</v>
      </c>
      <c r="M15" s="165" t="s">
        <v>2856</v>
      </c>
      <c r="N15" s="62" t="s">
        <v>2675</v>
      </c>
      <c r="O15" s="164" t="s">
        <v>2857</v>
      </c>
      <c r="P15" s="165" t="s">
        <v>2858</v>
      </c>
      <c r="Q15" s="166">
        <v>2803333.4757142859</v>
      </c>
      <c r="R15" s="166">
        <v>3307933.5013428573</v>
      </c>
      <c r="S15" s="166">
        <v>1962333.433</v>
      </c>
      <c r="T15" s="166">
        <v>2315553.4509399999</v>
      </c>
      <c r="U15" s="166">
        <v>1962333.433</v>
      </c>
      <c r="V15" s="166">
        <v>2315553.4509399999</v>
      </c>
      <c r="W15" s="167" t="s">
        <v>143</v>
      </c>
      <c r="X15" s="7" t="s">
        <v>133</v>
      </c>
      <c r="Y15" s="7" t="s">
        <v>133</v>
      </c>
      <c r="Z15" s="163" t="s">
        <v>144</v>
      </c>
      <c r="AA15" s="10">
        <v>42536</v>
      </c>
      <c r="AB15" s="10">
        <f>AA15+60</f>
        <v>42596</v>
      </c>
      <c r="AC15" s="163" t="s">
        <v>501</v>
      </c>
      <c r="AD15" s="163" t="s">
        <v>501</v>
      </c>
      <c r="AE15" s="164" t="str">
        <f t="shared" si="2"/>
        <v>Выполнение СМР, ПНР, оборудование</v>
      </c>
      <c r="AF15" s="165" t="s">
        <v>146</v>
      </c>
      <c r="AG15" s="163">
        <v>796</v>
      </c>
      <c r="AH15" s="163" t="s">
        <v>147</v>
      </c>
      <c r="AI15" s="163">
        <v>1</v>
      </c>
      <c r="AJ15" s="163">
        <v>45</v>
      </c>
      <c r="AK15" s="163" t="s">
        <v>2871</v>
      </c>
      <c r="AL15" s="10">
        <f>AB15+20</f>
        <v>42616</v>
      </c>
      <c r="AM15" s="10">
        <f>AL15</f>
        <v>42616</v>
      </c>
      <c r="AN15" s="10">
        <v>43830</v>
      </c>
      <c r="AO15" s="163" t="s">
        <v>292</v>
      </c>
      <c r="AP15" s="163" t="s">
        <v>501</v>
      </c>
      <c r="AQ15" s="168" t="s">
        <v>136</v>
      </c>
      <c r="AR15" s="163" t="s">
        <v>501</v>
      </c>
      <c r="AS15" s="163" t="s">
        <v>2859</v>
      </c>
      <c r="AT15" s="163" t="s">
        <v>2872</v>
      </c>
      <c r="AU15" s="164" t="s">
        <v>2873</v>
      </c>
      <c r="AV15" s="164" t="s">
        <v>2862</v>
      </c>
      <c r="AW15" s="169" t="s">
        <v>2874</v>
      </c>
      <c r="AX15" s="170">
        <v>6225758.4100000001</v>
      </c>
      <c r="AY15" s="170">
        <v>4388320.51520578</v>
      </c>
      <c r="AZ15" s="170">
        <v>700</v>
      </c>
      <c r="BA15" s="170"/>
      <c r="BB15" s="163" t="s">
        <v>136</v>
      </c>
      <c r="BC15" s="171" t="s">
        <v>2863</v>
      </c>
      <c r="BD15" s="124">
        <v>103823.11294000001</v>
      </c>
      <c r="BE15" s="123" t="s">
        <v>2864</v>
      </c>
    </row>
    <row r="16" spans="1:57" s="149" customFormat="1" ht="62.25" customHeight="1">
      <c r="A16" s="7">
        <v>2</v>
      </c>
      <c r="B16" s="163" t="s">
        <v>4665</v>
      </c>
      <c r="C16" s="7" t="s">
        <v>133</v>
      </c>
      <c r="D16" s="7" t="s">
        <v>2871</v>
      </c>
      <c r="E16" s="163" t="s">
        <v>2851</v>
      </c>
      <c r="F16" s="7" t="s">
        <v>2682</v>
      </c>
      <c r="G16" s="163" t="s">
        <v>2921</v>
      </c>
      <c r="H16" s="163" t="s">
        <v>136</v>
      </c>
      <c r="I16" s="163">
        <v>881063</v>
      </c>
      <c r="J16" s="164" t="s">
        <v>4666</v>
      </c>
      <c r="K16" s="164" t="s">
        <v>2923</v>
      </c>
      <c r="L16" s="164" t="s">
        <v>2923</v>
      </c>
      <c r="M16" s="165" t="s">
        <v>2856</v>
      </c>
      <c r="N16" s="62" t="s">
        <v>2675</v>
      </c>
      <c r="O16" s="164" t="s">
        <v>2857</v>
      </c>
      <c r="P16" s="165" t="s">
        <v>2858</v>
      </c>
      <c r="Q16" s="166">
        <f>R16/1.18</f>
        <v>6332.2459875143468</v>
      </c>
      <c r="R16" s="166">
        <v>7472.0502652669284</v>
      </c>
      <c r="S16" s="166">
        <f>T16/1.18</f>
        <v>4907.4906403236182</v>
      </c>
      <c r="T16" s="166">
        <v>5790.8389555818694</v>
      </c>
      <c r="U16" s="166">
        <f>V16/1.18</f>
        <v>4907.4906403236182</v>
      </c>
      <c r="V16" s="166">
        <v>5790.8389555818694</v>
      </c>
      <c r="W16" s="167" t="s">
        <v>2631</v>
      </c>
      <c r="X16" s="7" t="s">
        <v>133</v>
      </c>
      <c r="Y16" s="7" t="s">
        <v>133</v>
      </c>
      <c r="Z16" s="163" t="s">
        <v>144</v>
      </c>
      <c r="AA16" s="10">
        <v>42551</v>
      </c>
      <c r="AB16" s="10">
        <f>AA16+35</f>
        <v>42586</v>
      </c>
      <c r="AC16" s="163" t="s">
        <v>501</v>
      </c>
      <c r="AD16" s="163" t="s">
        <v>501</v>
      </c>
      <c r="AE16" s="164" t="str">
        <f t="shared" si="2"/>
        <v>Выполнение ПИР, авторский надзор</v>
      </c>
      <c r="AF16" s="165" t="s">
        <v>146</v>
      </c>
      <c r="AG16" s="163">
        <v>796</v>
      </c>
      <c r="AH16" s="163" t="s">
        <v>147</v>
      </c>
      <c r="AI16" s="163">
        <v>1</v>
      </c>
      <c r="AJ16" s="163">
        <v>45</v>
      </c>
      <c r="AK16" s="163" t="s">
        <v>2871</v>
      </c>
      <c r="AL16" s="10">
        <f>AB16+20</f>
        <v>42606</v>
      </c>
      <c r="AM16" s="10">
        <f>AL16</f>
        <v>42606</v>
      </c>
      <c r="AN16" s="10">
        <v>42735</v>
      </c>
      <c r="AO16" s="163">
        <v>2016</v>
      </c>
      <c r="AP16" s="163" t="s">
        <v>501</v>
      </c>
      <c r="AQ16" s="168" t="s">
        <v>136</v>
      </c>
      <c r="AR16" s="163" t="s">
        <v>501</v>
      </c>
      <c r="AS16" s="163" t="s">
        <v>2859</v>
      </c>
      <c r="AT16" s="163" t="s">
        <v>4667</v>
      </c>
      <c r="AU16" s="164" t="s">
        <v>4668</v>
      </c>
      <c r="AV16" s="164" t="s">
        <v>2862</v>
      </c>
      <c r="AW16" s="169">
        <v>43464</v>
      </c>
      <c r="AX16" s="170">
        <f>89.468957*1000</f>
        <v>89468.957000000009</v>
      </c>
      <c r="AY16" s="170">
        <f>89.468957*1000</f>
        <v>89468.957000000009</v>
      </c>
      <c r="AZ16" s="170"/>
      <c r="BA16" s="170"/>
      <c r="BB16" s="163" t="s">
        <v>136</v>
      </c>
      <c r="BC16" s="171" t="s">
        <v>2863</v>
      </c>
      <c r="BD16" s="148"/>
      <c r="BE16" s="123"/>
    </row>
    <row r="17" spans="1:57" s="125" customFormat="1" ht="85.5" customHeight="1">
      <c r="A17" s="7">
        <v>2</v>
      </c>
      <c r="B17" s="163" t="s">
        <v>2875</v>
      </c>
      <c r="C17" s="7" t="s">
        <v>133</v>
      </c>
      <c r="D17" s="7" t="s">
        <v>2707</v>
      </c>
      <c r="E17" s="163" t="s">
        <v>2851</v>
      </c>
      <c r="F17" s="7" t="s">
        <v>2852</v>
      </c>
      <c r="G17" s="163" t="s">
        <v>2853</v>
      </c>
      <c r="H17" s="163" t="s">
        <v>136</v>
      </c>
      <c r="I17" s="163">
        <v>641603</v>
      </c>
      <c r="J17" s="164" t="s">
        <v>2876</v>
      </c>
      <c r="K17" s="164" t="s">
        <v>2877</v>
      </c>
      <c r="L17" s="164" t="str">
        <f>K17</f>
        <v>СМР, ПНР, оборудование (за исключением оборудования, предоставляемого Заказчиком), материалы</v>
      </c>
      <c r="M17" s="165" t="s">
        <v>2856</v>
      </c>
      <c r="N17" s="62" t="s">
        <v>2675</v>
      </c>
      <c r="O17" s="164" t="s">
        <v>2857</v>
      </c>
      <c r="P17" s="165" t="s">
        <v>2858</v>
      </c>
      <c r="Q17" s="166">
        <v>248860.69</v>
      </c>
      <c r="R17" s="166">
        <f>Q17*1.18</f>
        <v>293655.61420000001</v>
      </c>
      <c r="S17" s="166">
        <v>183997.86</v>
      </c>
      <c r="T17" s="166">
        <f>S17*1.18</f>
        <v>217117.47479999997</v>
      </c>
      <c r="U17" s="166">
        <f>S17</f>
        <v>183997.86</v>
      </c>
      <c r="V17" s="166">
        <f>U17*1.18</f>
        <v>217117.47479999997</v>
      </c>
      <c r="W17" s="167" t="s">
        <v>143</v>
      </c>
      <c r="X17" s="7" t="s">
        <v>133</v>
      </c>
      <c r="Y17" s="7" t="s">
        <v>133</v>
      </c>
      <c r="Z17" s="163" t="s">
        <v>144</v>
      </c>
      <c r="AA17" s="10">
        <v>42653</v>
      </c>
      <c r="AB17" s="10">
        <f>AA17+60</f>
        <v>42713</v>
      </c>
      <c r="AC17" s="163" t="s">
        <v>501</v>
      </c>
      <c r="AD17" s="163" t="s">
        <v>501</v>
      </c>
      <c r="AE17" s="164" t="str">
        <f t="shared" si="2"/>
        <v>Выполнение СМР, ПНР, оборудование (за исключением оборудования, предоставляемого Заказчиком), материалы</v>
      </c>
      <c r="AF17" s="165" t="s">
        <v>146</v>
      </c>
      <c r="AG17" s="163">
        <v>796</v>
      </c>
      <c r="AH17" s="163" t="s">
        <v>147</v>
      </c>
      <c r="AI17" s="163">
        <v>1</v>
      </c>
      <c r="AJ17" s="163">
        <v>45</v>
      </c>
      <c r="AK17" s="163" t="s">
        <v>148</v>
      </c>
      <c r="AL17" s="10">
        <f>AB17+20</f>
        <v>42733</v>
      </c>
      <c r="AM17" s="10">
        <f>AL17</f>
        <v>42733</v>
      </c>
      <c r="AN17" s="10">
        <v>43464</v>
      </c>
      <c r="AO17" s="163" t="s">
        <v>1142</v>
      </c>
      <c r="AP17" s="163" t="s">
        <v>501</v>
      </c>
      <c r="AQ17" s="168" t="s">
        <v>136</v>
      </c>
      <c r="AR17" s="163" t="s">
        <v>501</v>
      </c>
      <c r="AS17" s="163" t="s">
        <v>2859</v>
      </c>
      <c r="AT17" s="163" t="s">
        <v>2878</v>
      </c>
      <c r="AU17" s="164" t="s">
        <v>2879</v>
      </c>
      <c r="AV17" s="164" t="s">
        <v>2862</v>
      </c>
      <c r="AW17" s="169">
        <v>43464</v>
      </c>
      <c r="AX17" s="170">
        <v>1171698.32</v>
      </c>
      <c r="AY17" s="170">
        <v>1128271.1568281399</v>
      </c>
      <c r="AZ17" s="170">
        <v>80</v>
      </c>
      <c r="BA17" s="170"/>
      <c r="BB17" s="163" t="s">
        <v>136</v>
      </c>
      <c r="BC17" s="171" t="s">
        <v>2863</v>
      </c>
      <c r="BD17" s="124">
        <v>810420.60041999992</v>
      </c>
      <c r="BE17" s="123" t="s">
        <v>2864</v>
      </c>
    </row>
    <row r="18" spans="1:57" s="125" customFormat="1" ht="75" customHeight="1">
      <c r="A18" s="7">
        <v>2</v>
      </c>
      <c r="B18" s="163" t="s">
        <v>2880</v>
      </c>
      <c r="C18" s="7" t="s">
        <v>133</v>
      </c>
      <c r="D18" s="7" t="s">
        <v>2707</v>
      </c>
      <c r="E18" s="163" t="s">
        <v>2851</v>
      </c>
      <c r="F18" s="7" t="s">
        <v>2852</v>
      </c>
      <c r="G18" s="163" t="s">
        <v>2853</v>
      </c>
      <c r="H18" s="73" t="s">
        <v>408</v>
      </c>
      <c r="I18" s="163">
        <v>641604</v>
      </c>
      <c r="J18" s="164" t="s">
        <v>2881</v>
      </c>
      <c r="K18" s="164" t="s">
        <v>2882</v>
      </c>
      <c r="L18" s="164" t="str">
        <f t="shared" ref="L18:L81" si="3">K18</f>
        <v>СМР, ПНР, материалы</v>
      </c>
      <c r="M18" s="165" t="s">
        <v>2856</v>
      </c>
      <c r="N18" s="62" t="s">
        <v>2675</v>
      </c>
      <c r="O18" s="164" t="s">
        <v>2857</v>
      </c>
      <c r="P18" s="165" t="s">
        <v>2858</v>
      </c>
      <c r="Q18" s="166">
        <v>25088.62</v>
      </c>
      <c r="R18" s="166">
        <f t="shared" ref="R18:R81" si="4">Q18*1.18</f>
        <v>29604.571599999996</v>
      </c>
      <c r="S18" s="166">
        <v>21148.82</v>
      </c>
      <c r="T18" s="166">
        <f t="shared" ref="T18:T81" si="5">S18*1.18</f>
        <v>24955.607599999999</v>
      </c>
      <c r="U18" s="166">
        <f t="shared" ref="U18:U81" si="6">S18</f>
        <v>21148.82</v>
      </c>
      <c r="V18" s="166">
        <f t="shared" ref="V18:V81" si="7">U18*1.18</f>
        <v>24955.607599999999</v>
      </c>
      <c r="W18" s="167" t="s">
        <v>143</v>
      </c>
      <c r="X18" s="7" t="s">
        <v>133</v>
      </c>
      <c r="Y18" s="7" t="s">
        <v>133</v>
      </c>
      <c r="Z18" s="163" t="s">
        <v>144</v>
      </c>
      <c r="AA18" s="10">
        <v>42459</v>
      </c>
      <c r="AB18" s="10">
        <f>AA18+60</f>
        <v>42519</v>
      </c>
      <c r="AC18" s="163" t="s">
        <v>501</v>
      </c>
      <c r="AD18" s="163" t="s">
        <v>501</v>
      </c>
      <c r="AE18" s="164" t="str">
        <f t="shared" si="2"/>
        <v>Выполнение СМР, ПНР, материалы</v>
      </c>
      <c r="AF18" s="165" t="s">
        <v>146</v>
      </c>
      <c r="AG18" s="163">
        <v>796</v>
      </c>
      <c r="AH18" s="163" t="s">
        <v>147</v>
      </c>
      <c r="AI18" s="163">
        <v>1</v>
      </c>
      <c r="AJ18" s="163">
        <v>45</v>
      </c>
      <c r="AK18" s="163" t="s">
        <v>148</v>
      </c>
      <c r="AL18" s="10">
        <f t="shared" ref="AL18:AL81" si="8">AB18+20</f>
        <v>42539</v>
      </c>
      <c r="AM18" s="10">
        <f t="shared" ref="AM18:AM81" si="9">AL18</f>
        <v>42539</v>
      </c>
      <c r="AN18" s="10">
        <v>42734</v>
      </c>
      <c r="AO18" s="163">
        <v>2016</v>
      </c>
      <c r="AP18" s="163" t="s">
        <v>501</v>
      </c>
      <c r="AQ18" s="168" t="s">
        <v>136</v>
      </c>
      <c r="AR18" s="172" t="s">
        <v>501</v>
      </c>
      <c r="AS18" s="163" t="s">
        <v>2859</v>
      </c>
      <c r="AT18" s="163" t="s">
        <v>2883</v>
      </c>
      <c r="AU18" s="164" t="s">
        <v>2884</v>
      </c>
      <c r="AV18" s="164" t="s">
        <v>2862</v>
      </c>
      <c r="AW18" s="169">
        <v>42734</v>
      </c>
      <c r="AX18" s="170">
        <v>38083.130740000001</v>
      </c>
      <c r="AY18" s="170">
        <v>36986.4355</v>
      </c>
      <c r="AZ18" s="170"/>
      <c r="BA18" s="170">
        <v>1.1439999999999999</v>
      </c>
      <c r="BB18" s="163" t="s">
        <v>136</v>
      </c>
      <c r="BC18" s="171" t="s">
        <v>2863</v>
      </c>
      <c r="BD18" s="124">
        <v>6353.1648046</v>
      </c>
      <c r="BE18" s="123" t="s">
        <v>2864</v>
      </c>
    </row>
    <row r="19" spans="1:57" s="125" customFormat="1" ht="93" customHeight="1">
      <c r="A19" s="7">
        <v>2</v>
      </c>
      <c r="B19" s="163" t="s">
        <v>2885</v>
      </c>
      <c r="C19" s="7" t="s">
        <v>133</v>
      </c>
      <c r="D19" s="7" t="s">
        <v>2707</v>
      </c>
      <c r="E19" s="163" t="s">
        <v>2851</v>
      </c>
      <c r="F19" s="7" t="s">
        <v>2852</v>
      </c>
      <c r="G19" s="163" t="s">
        <v>2853</v>
      </c>
      <c r="H19" s="163" t="s">
        <v>136</v>
      </c>
      <c r="I19" s="163">
        <v>641605</v>
      </c>
      <c r="J19" s="164" t="s">
        <v>2886</v>
      </c>
      <c r="K19" s="164" t="s">
        <v>2877</v>
      </c>
      <c r="L19" s="164" t="str">
        <f t="shared" si="3"/>
        <v>СМР, ПНР, оборудование (за исключением оборудования, предоставляемого Заказчиком), материалы</v>
      </c>
      <c r="M19" s="165" t="s">
        <v>2856</v>
      </c>
      <c r="N19" s="62" t="s">
        <v>2675</v>
      </c>
      <c r="O19" s="164" t="s">
        <v>2857</v>
      </c>
      <c r="P19" s="165" t="s">
        <v>2858</v>
      </c>
      <c r="Q19" s="166">
        <v>76040.800000000003</v>
      </c>
      <c r="R19" s="166">
        <f t="shared" si="4"/>
        <v>89728.144</v>
      </c>
      <c r="S19" s="166">
        <v>65045.59</v>
      </c>
      <c r="T19" s="166">
        <f t="shared" si="5"/>
        <v>76753.796199999997</v>
      </c>
      <c r="U19" s="166">
        <f t="shared" si="6"/>
        <v>65045.59</v>
      </c>
      <c r="V19" s="166">
        <f t="shared" si="7"/>
        <v>76753.796199999997</v>
      </c>
      <c r="W19" s="167" t="s">
        <v>143</v>
      </c>
      <c r="X19" s="7" t="s">
        <v>133</v>
      </c>
      <c r="Y19" s="7" t="s">
        <v>133</v>
      </c>
      <c r="Z19" s="163" t="s">
        <v>144</v>
      </c>
      <c r="AA19" s="10">
        <v>42566</v>
      </c>
      <c r="AB19" s="10">
        <f t="shared" ref="AB19:AB26" si="10">AA19+60</f>
        <v>42626</v>
      </c>
      <c r="AC19" s="163" t="s">
        <v>501</v>
      </c>
      <c r="AD19" s="163" t="s">
        <v>501</v>
      </c>
      <c r="AE19" s="164" t="str">
        <f t="shared" si="2"/>
        <v>Выполнение СМР, ПНР, оборудование (за исключением оборудования, предоставляемого Заказчиком), материалы</v>
      </c>
      <c r="AF19" s="165" t="s">
        <v>146</v>
      </c>
      <c r="AG19" s="163">
        <v>796</v>
      </c>
      <c r="AH19" s="163" t="s">
        <v>147</v>
      </c>
      <c r="AI19" s="163">
        <v>1</v>
      </c>
      <c r="AJ19" s="163">
        <v>45</v>
      </c>
      <c r="AK19" s="163" t="s">
        <v>148</v>
      </c>
      <c r="AL19" s="10">
        <f t="shared" si="8"/>
        <v>42646</v>
      </c>
      <c r="AM19" s="10">
        <f t="shared" si="9"/>
        <v>42646</v>
      </c>
      <c r="AN19" s="10">
        <v>42734</v>
      </c>
      <c r="AO19" s="163">
        <v>2016</v>
      </c>
      <c r="AP19" s="163" t="s">
        <v>501</v>
      </c>
      <c r="AQ19" s="168" t="s">
        <v>136</v>
      </c>
      <c r="AR19" s="172" t="s">
        <v>501</v>
      </c>
      <c r="AS19" s="163" t="s">
        <v>2859</v>
      </c>
      <c r="AT19" s="163" t="s">
        <v>2887</v>
      </c>
      <c r="AU19" s="164" t="s">
        <v>2888</v>
      </c>
      <c r="AV19" s="164" t="s">
        <v>2862</v>
      </c>
      <c r="AW19" s="169">
        <v>42734</v>
      </c>
      <c r="AX19" s="170">
        <v>239332.85109568801</v>
      </c>
      <c r="AY19" s="170">
        <v>239332.85109568801</v>
      </c>
      <c r="AZ19" s="170"/>
      <c r="BA19" s="170">
        <v>2.66</v>
      </c>
      <c r="BB19" s="163" t="s">
        <v>136</v>
      </c>
      <c r="BC19" s="171" t="s">
        <v>2863</v>
      </c>
      <c r="BD19" s="124">
        <v>142770.86325999998</v>
      </c>
      <c r="BE19" s="123" t="s">
        <v>2864</v>
      </c>
    </row>
    <row r="20" spans="1:57" s="125" customFormat="1" ht="63.75" customHeight="1">
      <c r="A20" s="7">
        <v>2</v>
      </c>
      <c r="B20" s="163" t="s">
        <v>2889</v>
      </c>
      <c r="C20" s="7" t="s">
        <v>133</v>
      </c>
      <c r="D20" s="7" t="s">
        <v>2707</v>
      </c>
      <c r="E20" s="163" t="s">
        <v>2851</v>
      </c>
      <c r="F20" s="7" t="s">
        <v>2852</v>
      </c>
      <c r="G20" s="163" t="s">
        <v>2853</v>
      </c>
      <c r="H20" s="73" t="s">
        <v>408</v>
      </c>
      <c r="I20" s="163">
        <v>641606</v>
      </c>
      <c r="J20" s="164" t="s">
        <v>2890</v>
      </c>
      <c r="K20" s="164" t="s">
        <v>2882</v>
      </c>
      <c r="L20" s="164" t="str">
        <f t="shared" si="3"/>
        <v>СМР, ПНР, материалы</v>
      </c>
      <c r="M20" s="165" t="s">
        <v>2856</v>
      </c>
      <c r="N20" s="62" t="s">
        <v>2675</v>
      </c>
      <c r="O20" s="164" t="s">
        <v>2857</v>
      </c>
      <c r="P20" s="165" t="s">
        <v>2858</v>
      </c>
      <c r="Q20" s="166">
        <v>116732.37</v>
      </c>
      <c r="R20" s="166">
        <f t="shared" si="4"/>
        <v>137744.1966</v>
      </c>
      <c r="S20" s="166">
        <v>116341.91</v>
      </c>
      <c r="T20" s="166">
        <f t="shared" si="5"/>
        <v>137283.45379999999</v>
      </c>
      <c r="U20" s="166">
        <f t="shared" si="6"/>
        <v>116341.91</v>
      </c>
      <c r="V20" s="166">
        <f t="shared" si="7"/>
        <v>137283.45379999999</v>
      </c>
      <c r="W20" s="163" t="s">
        <v>143</v>
      </c>
      <c r="X20" s="7" t="s">
        <v>133</v>
      </c>
      <c r="Y20" s="7" t="s">
        <v>133</v>
      </c>
      <c r="Z20" s="163" t="s">
        <v>144</v>
      </c>
      <c r="AA20" s="10">
        <v>42646</v>
      </c>
      <c r="AB20" s="10">
        <f t="shared" si="10"/>
        <v>42706</v>
      </c>
      <c r="AC20" s="163" t="s">
        <v>501</v>
      </c>
      <c r="AD20" s="163" t="s">
        <v>501</v>
      </c>
      <c r="AE20" s="164" t="str">
        <f t="shared" si="2"/>
        <v>Выполнение СМР, ПНР, материалы</v>
      </c>
      <c r="AF20" s="165" t="s">
        <v>146</v>
      </c>
      <c r="AG20" s="163">
        <v>796</v>
      </c>
      <c r="AH20" s="163" t="s">
        <v>147</v>
      </c>
      <c r="AI20" s="163">
        <v>1</v>
      </c>
      <c r="AJ20" s="163">
        <v>45</v>
      </c>
      <c r="AK20" s="163" t="s">
        <v>148</v>
      </c>
      <c r="AL20" s="10">
        <f t="shared" si="8"/>
        <v>42726</v>
      </c>
      <c r="AM20" s="10">
        <f t="shared" si="9"/>
        <v>42726</v>
      </c>
      <c r="AN20" s="10">
        <v>43099</v>
      </c>
      <c r="AO20" s="163" t="s">
        <v>292</v>
      </c>
      <c r="AP20" s="163" t="s">
        <v>501</v>
      </c>
      <c r="AQ20" s="168" t="s">
        <v>136</v>
      </c>
      <c r="AR20" s="172" t="s">
        <v>501</v>
      </c>
      <c r="AS20" s="163" t="s">
        <v>2859</v>
      </c>
      <c r="AT20" s="163" t="s">
        <v>2891</v>
      </c>
      <c r="AU20" s="164" t="s">
        <v>2892</v>
      </c>
      <c r="AV20" s="164" t="s">
        <v>2862</v>
      </c>
      <c r="AW20" s="169">
        <v>43099</v>
      </c>
      <c r="AX20" s="170">
        <v>211819.94554700001</v>
      </c>
      <c r="AY20" s="170">
        <v>211819.94554700001</v>
      </c>
      <c r="AZ20" s="170"/>
      <c r="BA20" s="170">
        <v>14.8</v>
      </c>
      <c r="BB20" s="163" t="s">
        <v>136</v>
      </c>
      <c r="BC20" s="171" t="s">
        <v>2863</v>
      </c>
      <c r="BD20" s="124">
        <v>74027.369549199997</v>
      </c>
      <c r="BE20" s="123" t="s">
        <v>2864</v>
      </c>
    </row>
    <row r="21" spans="1:57" s="125" customFormat="1" ht="63.75" customHeight="1">
      <c r="A21" s="7">
        <v>2</v>
      </c>
      <c r="B21" s="163" t="s">
        <v>2893</v>
      </c>
      <c r="C21" s="7" t="s">
        <v>133</v>
      </c>
      <c r="D21" s="7" t="s">
        <v>2707</v>
      </c>
      <c r="E21" s="163" t="s">
        <v>2851</v>
      </c>
      <c r="F21" s="7" t="s">
        <v>2852</v>
      </c>
      <c r="G21" s="163" t="s">
        <v>2853</v>
      </c>
      <c r="H21" s="73" t="s">
        <v>408</v>
      </c>
      <c r="I21" s="163">
        <v>641607</v>
      </c>
      <c r="J21" s="164" t="s">
        <v>2894</v>
      </c>
      <c r="K21" s="164" t="s">
        <v>2882</v>
      </c>
      <c r="L21" s="164" t="str">
        <f t="shared" si="3"/>
        <v>СМР, ПНР, материалы</v>
      </c>
      <c r="M21" s="165" t="s">
        <v>2856</v>
      </c>
      <c r="N21" s="62" t="s">
        <v>2675</v>
      </c>
      <c r="O21" s="164" t="s">
        <v>2857</v>
      </c>
      <c r="P21" s="165" t="s">
        <v>2858</v>
      </c>
      <c r="Q21" s="166">
        <v>84513.39</v>
      </c>
      <c r="R21" s="166">
        <f t="shared" si="4"/>
        <v>99725.800199999998</v>
      </c>
      <c r="S21" s="166">
        <v>71057.47</v>
      </c>
      <c r="T21" s="166">
        <f t="shared" si="5"/>
        <v>83847.814599999998</v>
      </c>
      <c r="U21" s="166">
        <f t="shared" si="6"/>
        <v>71057.47</v>
      </c>
      <c r="V21" s="166">
        <f t="shared" si="7"/>
        <v>83847.814599999998</v>
      </c>
      <c r="W21" s="163" t="s">
        <v>143</v>
      </c>
      <c r="X21" s="7" t="s">
        <v>133</v>
      </c>
      <c r="Y21" s="7" t="s">
        <v>133</v>
      </c>
      <c r="Z21" s="163" t="s">
        <v>144</v>
      </c>
      <c r="AA21" s="10">
        <v>42454</v>
      </c>
      <c r="AB21" s="10">
        <f t="shared" si="10"/>
        <v>42514</v>
      </c>
      <c r="AC21" s="163" t="s">
        <v>501</v>
      </c>
      <c r="AD21" s="163" t="s">
        <v>501</v>
      </c>
      <c r="AE21" s="164" t="str">
        <f t="shared" si="2"/>
        <v>Выполнение СМР, ПНР, материалы</v>
      </c>
      <c r="AF21" s="165" t="s">
        <v>146</v>
      </c>
      <c r="AG21" s="163">
        <v>796</v>
      </c>
      <c r="AH21" s="163" t="s">
        <v>147</v>
      </c>
      <c r="AI21" s="163">
        <v>1</v>
      </c>
      <c r="AJ21" s="163">
        <v>45</v>
      </c>
      <c r="AK21" s="163" t="s">
        <v>148</v>
      </c>
      <c r="AL21" s="10">
        <f t="shared" si="8"/>
        <v>42534</v>
      </c>
      <c r="AM21" s="10">
        <f t="shared" si="9"/>
        <v>42534</v>
      </c>
      <c r="AN21" s="10">
        <v>42734</v>
      </c>
      <c r="AO21" s="163">
        <v>2016</v>
      </c>
      <c r="AP21" s="163" t="s">
        <v>501</v>
      </c>
      <c r="AQ21" s="168" t="s">
        <v>136</v>
      </c>
      <c r="AR21" s="172" t="s">
        <v>501</v>
      </c>
      <c r="AS21" s="163" t="s">
        <v>2859</v>
      </c>
      <c r="AT21" s="163" t="s">
        <v>2895</v>
      </c>
      <c r="AU21" s="164" t="s">
        <v>2896</v>
      </c>
      <c r="AV21" s="164" t="s">
        <v>2862</v>
      </c>
      <c r="AW21" s="169">
        <v>42734</v>
      </c>
      <c r="AX21" s="170">
        <v>155028.2217892</v>
      </c>
      <c r="AY21" s="170">
        <v>155028.2217892</v>
      </c>
      <c r="AZ21" s="170"/>
      <c r="BA21" s="170">
        <v>11.3</v>
      </c>
      <c r="BB21" s="163" t="s">
        <v>136</v>
      </c>
      <c r="BC21" s="171" t="s">
        <v>2863</v>
      </c>
      <c r="BD21" s="124">
        <v>15501.541999999999</v>
      </c>
      <c r="BE21" s="123" t="s">
        <v>2864</v>
      </c>
    </row>
    <row r="22" spans="1:57" s="125" customFormat="1" ht="93" customHeight="1">
      <c r="A22" s="7">
        <v>2</v>
      </c>
      <c r="B22" s="163" t="s">
        <v>2897</v>
      </c>
      <c r="C22" s="7" t="s">
        <v>133</v>
      </c>
      <c r="D22" s="7" t="s">
        <v>2707</v>
      </c>
      <c r="E22" s="163" t="s">
        <v>2851</v>
      </c>
      <c r="F22" s="7" t="s">
        <v>2852</v>
      </c>
      <c r="G22" s="163" t="s">
        <v>2853</v>
      </c>
      <c r="H22" s="163" t="s">
        <v>136</v>
      </c>
      <c r="I22" s="163">
        <v>641608</v>
      </c>
      <c r="J22" s="164" t="s">
        <v>2898</v>
      </c>
      <c r="K22" s="164" t="s">
        <v>2899</v>
      </c>
      <c r="L22" s="164" t="str">
        <f t="shared" si="3"/>
        <v>СМР, ПНР, оборудование, материалы (за исключением оборудования,  предоставляемого Заказчиком)</v>
      </c>
      <c r="M22" s="165" t="s">
        <v>2856</v>
      </c>
      <c r="N22" s="62" t="s">
        <v>2675</v>
      </c>
      <c r="O22" s="164" t="s">
        <v>2857</v>
      </c>
      <c r="P22" s="165" t="s">
        <v>2858</v>
      </c>
      <c r="Q22" s="166">
        <v>139402.25</v>
      </c>
      <c r="R22" s="166">
        <f t="shared" si="4"/>
        <v>164494.655</v>
      </c>
      <c r="S22" s="166">
        <v>95939.41</v>
      </c>
      <c r="T22" s="166">
        <f t="shared" si="5"/>
        <v>113208.50379999999</v>
      </c>
      <c r="U22" s="166">
        <f t="shared" si="6"/>
        <v>95939.41</v>
      </c>
      <c r="V22" s="166">
        <f t="shared" si="7"/>
        <v>113208.50379999999</v>
      </c>
      <c r="W22" s="163" t="s">
        <v>143</v>
      </c>
      <c r="X22" s="7" t="s">
        <v>133</v>
      </c>
      <c r="Y22" s="7" t="s">
        <v>133</v>
      </c>
      <c r="Z22" s="163" t="s">
        <v>144</v>
      </c>
      <c r="AA22" s="10">
        <v>42653</v>
      </c>
      <c r="AB22" s="10">
        <f t="shared" si="10"/>
        <v>42713</v>
      </c>
      <c r="AC22" s="163" t="s">
        <v>501</v>
      </c>
      <c r="AD22" s="163" t="s">
        <v>501</v>
      </c>
      <c r="AE22" s="164" t="str">
        <f t="shared" si="2"/>
        <v>Выполнение СМР, ПНР, оборудование, материалы (за исключением оборудования,  предоставляемого Заказчиком)</v>
      </c>
      <c r="AF22" s="165" t="s">
        <v>146</v>
      </c>
      <c r="AG22" s="163">
        <v>796</v>
      </c>
      <c r="AH22" s="163" t="s">
        <v>147</v>
      </c>
      <c r="AI22" s="163">
        <v>1</v>
      </c>
      <c r="AJ22" s="163">
        <v>45</v>
      </c>
      <c r="AK22" s="163" t="s">
        <v>148</v>
      </c>
      <c r="AL22" s="10">
        <f t="shared" si="8"/>
        <v>42733</v>
      </c>
      <c r="AM22" s="10">
        <f t="shared" si="9"/>
        <v>42733</v>
      </c>
      <c r="AN22" s="10">
        <v>43829</v>
      </c>
      <c r="AO22" s="163" t="s">
        <v>724</v>
      </c>
      <c r="AP22" s="163" t="s">
        <v>501</v>
      </c>
      <c r="AQ22" s="168" t="s">
        <v>136</v>
      </c>
      <c r="AR22" s="172" t="s">
        <v>501</v>
      </c>
      <c r="AS22" s="163" t="s">
        <v>2859</v>
      </c>
      <c r="AT22" s="163" t="s">
        <v>2900</v>
      </c>
      <c r="AU22" s="164" t="s">
        <v>2901</v>
      </c>
      <c r="AV22" s="164" t="s">
        <v>2862</v>
      </c>
      <c r="AW22" s="169">
        <v>43829</v>
      </c>
      <c r="AX22" s="170">
        <v>674301.13495879271</v>
      </c>
      <c r="AY22" s="170">
        <v>674301.13495879271</v>
      </c>
      <c r="AZ22" s="170">
        <v>166</v>
      </c>
      <c r="BA22" s="170"/>
      <c r="BB22" s="163" t="s">
        <v>136</v>
      </c>
      <c r="BC22" s="171" t="s">
        <v>2863</v>
      </c>
      <c r="BD22" s="124">
        <v>449905.49238000001</v>
      </c>
      <c r="BE22" s="123" t="s">
        <v>2864</v>
      </c>
    </row>
    <row r="23" spans="1:57" s="125" customFormat="1" ht="93" customHeight="1">
      <c r="A23" s="7">
        <v>2</v>
      </c>
      <c r="B23" s="163" t="s">
        <v>2902</v>
      </c>
      <c r="C23" s="7" t="s">
        <v>133</v>
      </c>
      <c r="D23" s="7" t="s">
        <v>2707</v>
      </c>
      <c r="E23" s="163" t="s">
        <v>2851</v>
      </c>
      <c r="F23" s="7" t="s">
        <v>2852</v>
      </c>
      <c r="G23" s="163" t="s">
        <v>2853</v>
      </c>
      <c r="H23" s="163" t="s">
        <v>136</v>
      </c>
      <c r="I23" s="163">
        <v>641609</v>
      </c>
      <c r="J23" s="164" t="s">
        <v>2903</v>
      </c>
      <c r="K23" s="164" t="s">
        <v>2899</v>
      </c>
      <c r="L23" s="164" t="str">
        <f t="shared" si="3"/>
        <v>СМР, ПНР, оборудование, материалы (за исключением оборудования,  предоставляемого Заказчиком)</v>
      </c>
      <c r="M23" s="165" t="s">
        <v>2856</v>
      </c>
      <c r="N23" s="62" t="s">
        <v>2675</v>
      </c>
      <c r="O23" s="164" t="s">
        <v>2857</v>
      </c>
      <c r="P23" s="165" t="s">
        <v>2858</v>
      </c>
      <c r="Q23" s="166">
        <v>195780.58</v>
      </c>
      <c r="R23" s="166">
        <f t="shared" si="4"/>
        <v>231021.08439999996</v>
      </c>
      <c r="S23" s="166">
        <v>174381.77100000001</v>
      </c>
      <c r="T23" s="166">
        <f t="shared" si="5"/>
        <v>205770.48978</v>
      </c>
      <c r="U23" s="166">
        <f t="shared" si="6"/>
        <v>174381.77100000001</v>
      </c>
      <c r="V23" s="166">
        <f t="shared" si="7"/>
        <v>205770.48978</v>
      </c>
      <c r="W23" s="163" t="s">
        <v>143</v>
      </c>
      <c r="X23" s="7" t="s">
        <v>133</v>
      </c>
      <c r="Y23" s="7" t="s">
        <v>133</v>
      </c>
      <c r="Z23" s="163" t="s">
        <v>144</v>
      </c>
      <c r="AA23" s="10">
        <v>42643</v>
      </c>
      <c r="AB23" s="10">
        <f t="shared" si="10"/>
        <v>42703</v>
      </c>
      <c r="AC23" s="163" t="s">
        <v>501</v>
      </c>
      <c r="AD23" s="163" t="s">
        <v>501</v>
      </c>
      <c r="AE23" s="164" t="str">
        <f t="shared" si="2"/>
        <v>Выполнение СМР, ПНР, оборудование, материалы (за исключением оборудования,  предоставляемого Заказчиком)</v>
      </c>
      <c r="AF23" s="165" t="s">
        <v>146</v>
      </c>
      <c r="AG23" s="163">
        <v>796</v>
      </c>
      <c r="AH23" s="163" t="s">
        <v>147</v>
      </c>
      <c r="AI23" s="163">
        <v>1</v>
      </c>
      <c r="AJ23" s="163">
        <v>45</v>
      </c>
      <c r="AK23" s="163" t="s">
        <v>148</v>
      </c>
      <c r="AL23" s="10">
        <f t="shared" si="8"/>
        <v>42723</v>
      </c>
      <c r="AM23" s="10">
        <f t="shared" si="9"/>
        <v>42723</v>
      </c>
      <c r="AN23" s="10">
        <v>43099</v>
      </c>
      <c r="AO23" s="163" t="s">
        <v>292</v>
      </c>
      <c r="AP23" s="163" t="s">
        <v>501</v>
      </c>
      <c r="AQ23" s="168" t="s">
        <v>136</v>
      </c>
      <c r="AR23" s="172" t="s">
        <v>501</v>
      </c>
      <c r="AS23" s="163" t="s">
        <v>2859</v>
      </c>
      <c r="AT23" s="163" t="s">
        <v>2904</v>
      </c>
      <c r="AU23" s="164" t="s">
        <v>2905</v>
      </c>
      <c r="AV23" s="164" t="s">
        <v>2862</v>
      </c>
      <c r="AW23" s="169">
        <v>43464</v>
      </c>
      <c r="AX23" s="170">
        <v>535049.24</v>
      </c>
      <c r="AY23" s="170">
        <v>533346.81759860006</v>
      </c>
      <c r="AZ23" s="170">
        <v>40</v>
      </c>
      <c r="BA23" s="170"/>
      <c r="BB23" s="163" t="s">
        <v>136</v>
      </c>
      <c r="BC23" s="171" t="s">
        <v>2863</v>
      </c>
      <c r="BD23" s="124">
        <v>42672.97956</v>
      </c>
      <c r="BE23" s="123" t="s">
        <v>2864</v>
      </c>
    </row>
    <row r="24" spans="1:57" s="125" customFormat="1" ht="55.5" customHeight="1">
      <c r="A24" s="7">
        <v>2</v>
      </c>
      <c r="B24" s="163" t="s">
        <v>2906</v>
      </c>
      <c r="C24" s="7" t="s">
        <v>133</v>
      </c>
      <c r="D24" s="7" t="s">
        <v>2707</v>
      </c>
      <c r="E24" s="163" t="s">
        <v>2851</v>
      </c>
      <c r="F24" s="7" t="s">
        <v>2852</v>
      </c>
      <c r="G24" s="163" t="s">
        <v>2853</v>
      </c>
      <c r="H24" s="73" t="s">
        <v>408</v>
      </c>
      <c r="I24" s="163">
        <v>641610</v>
      </c>
      <c r="J24" s="164" t="s">
        <v>2907</v>
      </c>
      <c r="K24" s="164" t="s">
        <v>2908</v>
      </c>
      <c r="L24" s="164" t="str">
        <f t="shared" si="3"/>
        <v xml:space="preserve">СМР, ПНР, материалы </v>
      </c>
      <c r="M24" s="165" t="s">
        <v>2856</v>
      </c>
      <c r="N24" s="62" t="s">
        <v>2675</v>
      </c>
      <c r="O24" s="164" t="s">
        <v>2857</v>
      </c>
      <c r="P24" s="165" t="s">
        <v>2858</v>
      </c>
      <c r="Q24" s="166">
        <v>60654.85</v>
      </c>
      <c r="R24" s="166">
        <f t="shared" si="4"/>
        <v>71572.722999999998</v>
      </c>
      <c r="S24" s="166">
        <v>46546.48</v>
      </c>
      <c r="T24" s="166">
        <f t="shared" si="5"/>
        <v>54924.846400000002</v>
      </c>
      <c r="U24" s="166">
        <f t="shared" si="6"/>
        <v>46546.48</v>
      </c>
      <c r="V24" s="166">
        <f t="shared" si="7"/>
        <v>54924.846400000002</v>
      </c>
      <c r="W24" s="163" t="s">
        <v>143</v>
      </c>
      <c r="X24" s="7" t="s">
        <v>133</v>
      </c>
      <c r="Y24" s="7" t="s">
        <v>133</v>
      </c>
      <c r="Z24" s="163" t="s">
        <v>144</v>
      </c>
      <c r="AA24" s="10">
        <v>42643</v>
      </c>
      <c r="AB24" s="10">
        <f t="shared" si="10"/>
        <v>42703</v>
      </c>
      <c r="AC24" s="163" t="s">
        <v>501</v>
      </c>
      <c r="AD24" s="163" t="s">
        <v>501</v>
      </c>
      <c r="AE24" s="164" t="str">
        <f t="shared" si="2"/>
        <v xml:space="preserve">Выполнение СМР, ПНР, материалы </v>
      </c>
      <c r="AF24" s="165" t="s">
        <v>146</v>
      </c>
      <c r="AG24" s="163">
        <v>796</v>
      </c>
      <c r="AH24" s="163" t="s">
        <v>147</v>
      </c>
      <c r="AI24" s="163">
        <v>1</v>
      </c>
      <c r="AJ24" s="163">
        <v>45</v>
      </c>
      <c r="AK24" s="163" t="s">
        <v>148</v>
      </c>
      <c r="AL24" s="10">
        <f t="shared" si="8"/>
        <v>42723</v>
      </c>
      <c r="AM24" s="10">
        <f t="shared" si="9"/>
        <v>42723</v>
      </c>
      <c r="AN24" s="10">
        <v>43099</v>
      </c>
      <c r="AO24" s="163" t="s">
        <v>292</v>
      </c>
      <c r="AP24" s="163" t="s">
        <v>501</v>
      </c>
      <c r="AQ24" s="168" t="s">
        <v>136</v>
      </c>
      <c r="AR24" s="172" t="s">
        <v>501</v>
      </c>
      <c r="AS24" s="163" t="s">
        <v>2859</v>
      </c>
      <c r="AT24" s="163" t="s">
        <v>2909</v>
      </c>
      <c r="AU24" s="164" t="s">
        <v>2910</v>
      </c>
      <c r="AV24" s="164" t="s">
        <v>2862</v>
      </c>
      <c r="AW24" s="169">
        <v>43464</v>
      </c>
      <c r="AX24" s="170">
        <v>455233.69</v>
      </c>
      <c r="AY24" s="170">
        <v>452660.5264568</v>
      </c>
      <c r="AZ24" s="170">
        <v>160</v>
      </c>
      <c r="BA24" s="170"/>
      <c r="BB24" s="163" t="s">
        <v>136</v>
      </c>
      <c r="BC24" s="171" t="s">
        <v>2863</v>
      </c>
      <c r="BD24" s="124">
        <v>34780.9012</v>
      </c>
      <c r="BE24" s="123" t="s">
        <v>2864</v>
      </c>
    </row>
    <row r="25" spans="1:57" s="125" customFormat="1" ht="93" customHeight="1">
      <c r="A25" s="7">
        <v>2</v>
      </c>
      <c r="B25" s="163" t="s">
        <v>2911</v>
      </c>
      <c r="C25" s="7" t="s">
        <v>133</v>
      </c>
      <c r="D25" s="7" t="s">
        <v>2707</v>
      </c>
      <c r="E25" s="163" t="s">
        <v>2851</v>
      </c>
      <c r="F25" s="7" t="s">
        <v>2852</v>
      </c>
      <c r="G25" s="163" t="s">
        <v>2853</v>
      </c>
      <c r="H25" s="163" t="s">
        <v>136</v>
      </c>
      <c r="I25" s="163">
        <v>641611</v>
      </c>
      <c r="J25" s="164" t="s">
        <v>2912</v>
      </c>
      <c r="K25" s="164" t="s">
        <v>2877</v>
      </c>
      <c r="L25" s="164" t="str">
        <f t="shared" si="3"/>
        <v>СМР, ПНР, оборудование (за исключением оборудования, предоставляемого Заказчиком), материалы</v>
      </c>
      <c r="M25" s="165" t="s">
        <v>2856</v>
      </c>
      <c r="N25" s="62" t="s">
        <v>2675</v>
      </c>
      <c r="O25" s="164" t="s">
        <v>2857</v>
      </c>
      <c r="P25" s="165" t="s">
        <v>2858</v>
      </c>
      <c r="Q25" s="166">
        <v>155156.74</v>
      </c>
      <c r="R25" s="166">
        <f t="shared" si="4"/>
        <v>183084.95319999999</v>
      </c>
      <c r="S25" s="166">
        <v>111238.32</v>
      </c>
      <c r="T25" s="166">
        <f t="shared" si="5"/>
        <v>131261.2176</v>
      </c>
      <c r="U25" s="166">
        <f t="shared" si="6"/>
        <v>111238.32</v>
      </c>
      <c r="V25" s="166">
        <f t="shared" si="7"/>
        <v>131261.2176</v>
      </c>
      <c r="W25" s="163" t="s">
        <v>143</v>
      </c>
      <c r="X25" s="7" t="s">
        <v>133</v>
      </c>
      <c r="Y25" s="7" t="s">
        <v>133</v>
      </c>
      <c r="Z25" s="163" t="s">
        <v>144</v>
      </c>
      <c r="AA25" s="10">
        <v>42515</v>
      </c>
      <c r="AB25" s="10">
        <f t="shared" si="10"/>
        <v>42575</v>
      </c>
      <c r="AC25" s="163" t="s">
        <v>501</v>
      </c>
      <c r="AD25" s="163" t="s">
        <v>501</v>
      </c>
      <c r="AE25" s="164" t="str">
        <f t="shared" si="2"/>
        <v>Выполнение СМР, ПНР, оборудование (за исключением оборудования, предоставляемого Заказчиком), материалы</v>
      </c>
      <c r="AF25" s="165" t="s">
        <v>146</v>
      </c>
      <c r="AG25" s="163">
        <v>796</v>
      </c>
      <c r="AH25" s="163" t="s">
        <v>147</v>
      </c>
      <c r="AI25" s="163">
        <v>1</v>
      </c>
      <c r="AJ25" s="163">
        <v>45</v>
      </c>
      <c r="AK25" s="163" t="s">
        <v>148</v>
      </c>
      <c r="AL25" s="10">
        <f t="shared" si="8"/>
        <v>42595</v>
      </c>
      <c r="AM25" s="10">
        <f t="shared" si="9"/>
        <v>42595</v>
      </c>
      <c r="AN25" s="10">
        <v>43464</v>
      </c>
      <c r="AO25" s="163" t="s">
        <v>1142</v>
      </c>
      <c r="AP25" s="163" t="s">
        <v>501</v>
      </c>
      <c r="AQ25" s="168" t="s">
        <v>136</v>
      </c>
      <c r="AR25" s="172" t="s">
        <v>501</v>
      </c>
      <c r="AS25" s="163" t="s">
        <v>2859</v>
      </c>
      <c r="AT25" s="163" t="s">
        <v>2913</v>
      </c>
      <c r="AU25" s="164" t="s">
        <v>2914</v>
      </c>
      <c r="AV25" s="165" t="s">
        <v>2915</v>
      </c>
      <c r="AW25" s="169">
        <v>43464</v>
      </c>
      <c r="AX25" s="170">
        <v>639040.42240000004</v>
      </c>
      <c r="AY25" s="170">
        <v>635041.39196970605</v>
      </c>
      <c r="AZ25" s="170">
        <v>200</v>
      </c>
      <c r="BA25" s="170"/>
      <c r="BB25" s="163" t="s">
        <v>136</v>
      </c>
      <c r="BC25" s="171" t="s">
        <v>2863</v>
      </c>
      <c r="BD25" s="124">
        <v>135886.16888319998</v>
      </c>
      <c r="BE25" s="123" t="s">
        <v>2864</v>
      </c>
    </row>
    <row r="26" spans="1:57" s="125" customFormat="1" ht="63.75" customHeight="1">
      <c r="A26" s="7">
        <v>2</v>
      </c>
      <c r="B26" s="163" t="s">
        <v>2916</v>
      </c>
      <c r="C26" s="7" t="s">
        <v>133</v>
      </c>
      <c r="D26" s="7" t="s">
        <v>2707</v>
      </c>
      <c r="E26" s="163" t="s">
        <v>2851</v>
      </c>
      <c r="F26" s="7" t="s">
        <v>2852</v>
      </c>
      <c r="G26" s="163" t="s">
        <v>2853</v>
      </c>
      <c r="H26" s="163" t="s">
        <v>136</v>
      </c>
      <c r="I26" s="163">
        <v>641612</v>
      </c>
      <c r="J26" s="164" t="s">
        <v>2917</v>
      </c>
      <c r="K26" s="164" t="s">
        <v>2908</v>
      </c>
      <c r="L26" s="164" t="str">
        <f t="shared" si="3"/>
        <v xml:space="preserve">СМР, ПНР, материалы </v>
      </c>
      <c r="M26" s="165" t="s">
        <v>2856</v>
      </c>
      <c r="N26" s="62" t="s">
        <v>2675</v>
      </c>
      <c r="O26" s="164" t="s">
        <v>2857</v>
      </c>
      <c r="P26" s="165" t="s">
        <v>2858</v>
      </c>
      <c r="Q26" s="166">
        <v>80438.84</v>
      </c>
      <c r="R26" s="166">
        <f t="shared" si="4"/>
        <v>94917.831199999986</v>
      </c>
      <c r="S26" s="166">
        <v>66726.477910000001</v>
      </c>
      <c r="T26" s="166">
        <f t="shared" si="5"/>
        <v>78737.243933799997</v>
      </c>
      <c r="U26" s="166">
        <f t="shared" si="6"/>
        <v>66726.477910000001</v>
      </c>
      <c r="V26" s="166">
        <f t="shared" si="7"/>
        <v>78737.243933799997</v>
      </c>
      <c r="W26" s="163" t="s">
        <v>143</v>
      </c>
      <c r="X26" s="7" t="s">
        <v>133</v>
      </c>
      <c r="Y26" s="7" t="s">
        <v>133</v>
      </c>
      <c r="Z26" s="163" t="s">
        <v>144</v>
      </c>
      <c r="AA26" s="10">
        <v>42551</v>
      </c>
      <c r="AB26" s="10">
        <f t="shared" si="10"/>
        <v>42611</v>
      </c>
      <c r="AC26" s="163" t="s">
        <v>501</v>
      </c>
      <c r="AD26" s="163" t="s">
        <v>501</v>
      </c>
      <c r="AE26" s="164" t="str">
        <f t="shared" si="2"/>
        <v xml:space="preserve">Выполнение СМР, ПНР, материалы </v>
      </c>
      <c r="AF26" s="165" t="s">
        <v>146</v>
      </c>
      <c r="AG26" s="163">
        <v>796</v>
      </c>
      <c r="AH26" s="163" t="s">
        <v>147</v>
      </c>
      <c r="AI26" s="163">
        <v>1</v>
      </c>
      <c r="AJ26" s="163">
        <v>45</v>
      </c>
      <c r="AK26" s="163" t="s">
        <v>148</v>
      </c>
      <c r="AL26" s="10">
        <f t="shared" si="8"/>
        <v>42631</v>
      </c>
      <c r="AM26" s="10">
        <f t="shared" si="9"/>
        <v>42631</v>
      </c>
      <c r="AN26" s="10">
        <v>42734</v>
      </c>
      <c r="AO26" s="163">
        <v>2016</v>
      </c>
      <c r="AP26" s="163" t="s">
        <v>501</v>
      </c>
      <c r="AQ26" s="168" t="s">
        <v>136</v>
      </c>
      <c r="AR26" s="172" t="s">
        <v>501</v>
      </c>
      <c r="AS26" s="163" t="s">
        <v>2859</v>
      </c>
      <c r="AT26" s="163" t="s">
        <v>2918</v>
      </c>
      <c r="AU26" s="164" t="s">
        <v>2919</v>
      </c>
      <c r="AV26" s="164" t="s">
        <v>2862</v>
      </c>
      <c r="AW26" s="169">
        <v>42734</v>
      </c>
      <c r="AX26" s="170">
        <v>401408.65</v>
      </c>
      <c r="AY26" s="170">
        <v>354378.16276139999</v>
      </c>
      <c r="AZ26" s="170"/>
      <c r="BA26" s="170"/>
      <c r="BB26" s="163" t="s">
        <v>136</v>
      </c>
      <c r="BC26" s="171" t="s">
        <v>2863</v>
      </c>
      <c r="BD26" s="124">
        <v>273172.99719999998</v>
      </c>
      <c r="BE26" s="123" t="s">
        <v>2864</v>
      </c>
    </row>
    <row r="27" spans="1:57" s="125" customFormat="1" ht="68.25" customHeight="1">
      <c r="A27" s="173">
        <v>2</v>
      </c>
      <c r="B27" s="173" t="s">
        <v>2920</v>
      </c>
      <c r="C27" s="173" t="s">
        <v>133</v>
      </c>
      <c r="D27" s="173" t="s">
        <v>2707</v>
      </c>
      <c r="E27" s="174" t="s">
        <v>2851</v>
      </c>
      <c r="F27" s="173" t="s">
        <v>2682</v>
      </c>
      <c r="G27" s="173" t="s">
        <v>2921</v>
      </c>
      <c r="H27" s="174" t="s">
        <v>136</v>
      </c>
      <c r="I27" s="173">
        <v>641613</v>
      </c>
      <c r="J27" s="175" t="s">
        <v>2922</v>
      </c>
      <c r="K27" s="175" t="s">
        <v>2923</v>
      </c>
      <c r="L27" s="175" t="str">
        <f t="shared" si="3"/>
        <v>ПИР, авторский надзор</v>
      </c>
      <c r="M27" s="176" t="s">
        <v>2856</v>
      </c>
      <c r="N27" s="177" t="s">
        <v>2675</v>
      </c>
      <c r="O27" s="175" t="s">
        <v>2857</v>
      </c>
      <c r="P27" s="176" t="s">
        <v>2858</v>
      </c>
      <c r="Q27" s="178">
        <v>4904.18</v>
      </c>
      <c r="R27" s="178">
        <f t="shared" si="4"/>
        <v>5786.9323999999997</v>
      </c>
      <c r="S27" s="178">
        <v>3698.8450000000003</v>
      </c>
      <c r="T27" s="178">
        <f t="shared" si="5"/>
        <v>4364.6370999999999</v>
      </c>
      <c r="U27" s="178">
        <f t="shared" si="6"/>
        <v>3698.8450000000003</v>
      </c>
      <c r="V27" s="178">
        <f t="shared" si="7"/>
        <v>4364.6370999999999</v>
      </c>
      <c r="W27" s="179" t="s">
        <v>289</v>
      </c>
      <c r="X27" s="173" t="s">
        <v>133</v>
      </c>
      <c r="Y27" s="173" t="s">
        <v>133</v>
      </c>
      <c r="Z27" s="173" t="s">
        <v>144</v>
      </c>
      <c r="AA27" s="180">
        <v>42415</v>
      </c>
      <c r="AB27" s="180">
        <f>AA27+45</f>
        <v>42460</v>
      </c>
      <c r="AC27" s="174" t="s">
        <v>501</v>
      </c>
      <c r="AD27" s="174" t="s">
        <v>501</v>
      </c>
      <c r="AE27" s="176" t="str">
        <f t="shared" si="2"/>
        <v>Выполнение ПИР, авторский надзор</v>
      </c>
      <c r="AF27" s="176" t="s">
        <v>146</v>
      </c>
      <c r="AG27" s="174">
        <v>796</v>
      </c>
      <c r="AH27" s="174" t="s">
        <v>147</v>
      </c>
      <c r="AI27" s="174">
        <v>1</v>
      </c>
      <c r="AJ27" s="174">
        <v>45</v>
      </c>
      <c r="AK27" s="174" t="s">
        <v>148</v>
      </c>
      <c r="AL27" s="180">
        <f t="shared" si="8"/>
        <v>42480</v>
      </c>
      <c r="AM27" s="180">
        <f t="shared" si="9"/>
        <v>42480</v>
      </c>
      <c r="AN27" s="180">
        <v>42734</v>
      </c>
      <c r="AO27" s="174">
        <v>2016</v>
      </c>
      <c r="AP27" s="174" t="s">
        <v>501</v>
      </c>
      <c r="AQ27" s="181" t="s">
        <v>136</v>
      </c>
      <c r="AR27" s="182" t="s">
        <v>501</v>
      </c>
      <c r="AS27" s="174" t="s">
        <v>2859</v>
      </c>
      <c r="AT27" s="174" t="s">
        <v>2924</v>
      </c>
      <c r="AU27" s="174" t="s">
        <v>2924</v>
      </c>
      <c r="AV27" s="175" t="s">
        <v>2862</v>
      </c>
      <c r="AW27" s="183">
        <v>42734</v>
      </c>
      <c r="AX27" s="174" t="s">
        <v>2924</v>
      </c>
      <c r="AY27" s="174" t="s">
        <v>2924</v>
      </c>
      <c r="AZ27" s="174" t="s">
        <v>2924</v>
      </c>
      <c r="BA27" s="174" t="s">
        <v>2924</v>
      </c>
      <c r="BB27" s="174" t="s">
        <v>136</v>
      </c>
      <c r="BC27" s="184" t="s">
        <v>2925</v>
      </c>
      <c r="BD27" s="126"/>
      <c r="BE27" s="127" t="s">
        <v>2683</v>
      </c>
    </row>
    <row r="28" spans="1:57" s="125" customFormat="1" ht="70.5" customHeight="1">
      <c r="A28" s="25">
        <v>2</v>
      </c>
      <c r="B28" s="25" t="s">
        <v>2926</v>
      </c>
      <c r="C28" s="25" t="s">
        <v>2927</v>
      </c>
      <c r="D28" s="25" t="s">
        <v>2707</v>
      </c>
      <c r="E28" s="27" t="s">
        <v>2851</v>
      </c>
      <c r="F28" s="25" t="s">
        <v>2682</v>
      </c>
      <c r="G28" s="25" t="s">
        <v>2921</v>
      </c>
      <c r="H28" s="25" t="s">
        <v>2927</v>
      </c>
      <c r="I28" s="25">
        <v>641614</v>
      </c>
      <c r="J28" s="185" t="s">
        <v>2928</v>
      </c>
      <c r="K28" s="185" t="s">
        <v>2923</v>
      </c>
      <c r="L28" s="185" t="str">
        <f t="shared" si="3"/>
        <v>ПИР, авторский надзор</v>
      </c>
      <c r="M28" s="186" t="s">
        <v>2856</v>
      </c>
      <c r="N28" s="187" t="s">
        <v>2675</v>
      </c>
      <c r="O28" s="185" t="s">
        <v>2857</v>
      </c>
      <c r="P28" s="186" t="s">
        <v>2858</v>
      </c>
      <c r="Q28" s="188">
        <v>2200.59</v>
      </c>
      <c r="R28" s="188">
        <f t="shared" si="4"/>
        <v>2596.6961999999999</v>
      </c>
      <c r="S28" s="188">
        <v>1672.779</v>
      </c>
      <c r="T28" s="188">
        <f t="shared" si="5"/>
        <v>1973.8792199999998</v>
      </c>
      <c r="U28" s="188">
        <f t="shared" si="6"/>
        <v>1672.779</v>
      </c>
      <c r="V28" s="188">
        <f t="shared" si="7"/>
        <v>1973.8792199999998</v>
      </c>
      <c r="W28" s="27" t="s">
        <v>289</v>
      </c>
      <c r="X28" s="25" t="s">
        <v>133</v>
      </c>
      <c r="Y28" s="25" t="s">
        <v>133</v>
      </c>
      <c r="Z28" s="25" t="s">
        <v>144</v>
      </c>
      <c r="AA28" s="29">
        <v>42415</v>
      </c>
      <c r="AB28" s="29">
        <f t="shared" ref="AB28:AB29" si="11">AA28+45</f>
        <v>42460</v>
      </c>
      <c r="AC28" s="27" t="s">
        <v>501</v>
      </c>
      <c r="AD28" s="27" t="s">
        <v>501</v>
      </c>
      <c r="AE28" s="186" t="str">
        <f t="shared" si="2"/>
        <v>Выполнение ПИР, авторский надзор</v>
      </c>
      <c r="AF28" s="186" t="s">
        <v>146</v>
      </c>
      <c r="AG28" s="27">
        <v>796</v>
      </c>
      <c r="AH28" s="27" t="s">
        <v>147</v>
      </c>
      <c r="AI28" s="27">
        <v>1</v>
      </c>
      <c r="AJ28" s="27">
        <v>45</v>
      </c>
      <c r="AK28" s="27" t="s">
        <v>148</v>
      </c>
      <c r="AL28" s="29">
        <f t="shared" si="8"/>
        <v>42480</v>
      </c>
      <c r="AM28" s="29">
        <f t="shared" si="9"/>
        <v>42480</v>
      </c>
      <c r="AN28" s="29">
        <v>42734</v>
      </c>
      <c r="AO28" s="27">
        <v>2016</v>
      </c>
      <c r="AP28" s="27" t="s">
        <v>501</v>
      </c>
      <c r="AQ28" s="189" t="s">
        <v>136</v>
      </c>
      <c r="AR28" s="190" t="s">
        <v>501</v>
      </c>
      <c r="AS28" s="27" t="s">
        <v>2859</v>
      </c>
      <c r="AT28" s="27" t="s">
        <v>2929</v>
      </c>
      <c r="AU28" s="185" t="s">
        <v>2930</v>
      </c>
      <c r="AV28" s="185" t="s">
        <v>2862</v>
      </c>
      <c r="AW28" s="191">
        <v>42734</v>
      </c>
      <c r="AX28" s="192">
        <v>14692</v>
      </c>
      <c r="AY28" s="192">
        <v>14692</v>
      </c>
      <c r="AZ28" s="192"/>
      <c r="BA28" s="192"/>
      <c r="BB28" s="27" t="s">
        <v>136</v>
      </c>
      <c r="BC28" s="193" t="s">
        <v>2925</v>
      </c>
      <c r="BD28" s="128"/>
      <c r="BE28" s="127" t="s">
        <v>2683</v>
      </c>
    </row>
    <row r="29" spans="1:57" s="125" customFormat="1" ht="70.5" customHeight="1">
      <c r="A29" s="25">
        <v>2</v>
      </c>
      <c r="B29" s="25" t="s">
        <v>2931</v>
      </c>
      <c r="C29" s="25" t="s">
        <v>2927</v>
      </c>
      <c r="D29" s="25" t="s">
        <v>2707</v>
      </c>
      <c r="E29" s="27" t="s">
        <v>2851</v>
      </c>
      <c r="F29" s="25" t="s">
        <v>2682</v>
      </c>
      <c r="G29" s="25" t="s">
        <v>2921</v>
      </c>
      <c r="H29" s="25" t="s">
        <v>2927</v>
      </c>
      <c r="I29" s="25">
        <v>641615</v>
      </c>
      <c r="J29" s="185" t="s">
        <v>2932</v>
      </c>
      <c r="K29" s="185" t="s">
        <v>2923</v>
      </c>
      <c r="L29" s="185" t="str">
        <f t="shared" si="3"/>
        <v>ПИР, авторский надзор</v>
      </c>
      <c r="M29" s="186" t="s">
        <v>2856</v>
      </c>
      <c r="N29" s="187" t="s">
        <v>2675</v>
      </c>
      <c r="O29" s="185" t="s">
        <v>2857</v>
      </c>
      <c r="P29" s="186" t="s">
        <v>2858</v>
      </c>
      <c r="Q29" s="188">
        <v>2703.59</v>
      </c>
      <c r="R29" s="188">
        <f t="shared" si="4"/>
        <v>3190.2361999999998</v>
      </c>
      <c r="S29" s="188">
        <v>2026.066</v>
      </c>
      <c r="T29" s="188">
        <f t="shared" si="5"/>
        <v>2390.7578800000001</v>
      </c>
      <c r="U29" s="188">
        <f t="shared" si="6"/>
        <v>2026.066</v>
      </c>
      <c r="V29" s="188">
        <f t="shared" si="7"/>
        <v>2390.7578800000001</v>
      </c>
      <c r="W29" s="27" t="s">
        <v>289</v>
      </c>
      <c r="X29" s="25" t="s">
        <v>133</v>
      </c>
      <c r="Y29" s="25" t="s">
        <v>133</v>
      </c>
      <c r="Z29" s="25" t="s">
        <v>144</v>
      </c>
      <c r="AA29" s="29">
        <v>42415</v>
      </c>
      <c r="AB29" s="29">
        <f t="shared" si="11"/>
        <v>42460</v>
      </c>
      <c r="AC29" s="27" t="s">
        <v>501</v>
      </c>
      <c r="AD29" s="27" t="s">
        <v>501</v>
      </c>
      <c r="AE29" s="186" t="str">
        <f t="shared" si="2"/>
        <v>Выполнение ПИР, авторский надзор</v>
      </c>
      <c r="AF29" s="186" t="s">
        <v>146</v>
      </c>
      <c r="AG29" s="27">
        <v>796</v>
      </c>
      <c r="AH29" s="27" t="s">
        <v>147</v>
      </c>
      <c r="AI29" s="27">
        <v>1</v>
      </c>
      <c r="AJ29" s="27">
        <v>45</v>
      </c>
      <c r="AK29" s="27" t="s">
        <v>148</v>
      </c>
      <c r="AL29" s="29">
        <f t="shared" si="8"/>
        <v>42480</v>
      </c>
      <c r="AM29" s="29">
        <f t="shared" si="9"/>
        <v>42480</v>
      </c>
      <c r="AN29" s="29">
        <v>42734</v>
      </c>
      <c r="AO29" s="27">
        <v>2016</v>
      </c>
      <c r="AP29" s="27" t="s">
        <v>501</v>
      </c>
      <c r="AQ29" s="189" t="s">
        <v>136</v>
      </c>
      <c r="AR29" s="190" t="s">
        <v>501</v>
      </c>
      <c r="AS29" s="27" t="s">
        <v>2859</v>
      </c>
      <c r="AT29" s="27" t="s">
        <v>2933</v>
      </c>
      <c r="AU29" s="185" t="s">
        <v>2934</v>
      </c>
      <c r="AV29" s="185" t="s">
        <v>2862</v>
      </c>
      <c r="AW29" s="191">
        <v>42734</v>
      </c>
      <c r="AX29" s="192">
        <v>31947</v>
      </c>
      <c r="AY29" s="192">
        <v>31947</v>
      </c>
      <c r="AZ29" s="192"/>
      <c r="BA29" s="192"/>
      <c r="BB29" s="27" t="s">
        <v>136</v>
      </c>
      <c r="BC29" s="193" t="s">
        <v>2925</v>
      </c>
      <c r="BD29" s="128"/>
      <c r="BE29" s="127" t="s">
        <v>2683</v>
      </c>
    </row>
    <row r="30" spans="1:57" s="125" customFormat="1" ht="93" customHeight="1">
      <c r="A30" s="7">
        <v>2</v>
      </c>
      <c r="B30" s="163" t="s">
        <v>2935</v>
      </c>
      <c r="C30" s="7" t="s">
        <v>133</v>
      </c>
      <c r="D30" s="7" t="s">
        <v>2707</v>
      </c>
      <c r="E30" s="163" t="s">
        <v>2851</v>
      </c>
      <c r="F30" s="7" t="s">
        <v>2852</v>
      </c>
      <c r="G30" s="163" t="s">
        <v>2853</v>
      </c>
      <c r="H30" s="163" t="s">
        <v>136</v>
      </c>
      <c r="I30" s="163">
        <v>641616</v>
      </c>
      <c r="J30" s="164" t="s">
        <v>2936</v>
      </c>
      <c r="K30" s="164" t="s">
        <v>2937</v>
      </c>
      <c r="L30" s="164" t="str">
        <f t="shared" si="3"/>
        <v>СМР, ПНР, оборудование, материалы</v>
      </c>
      <c r="M30" s="165" t="s">
        <v>2856</v>
      </c>
      <c r="N30" s="62" t="s">
        <v>2675</v>
      </c>
      <c r="O30" s="164" t="s">
        <v>2857</v>
      </c>
      <c r="P30" s="165" t="s">
        <v>2858</v>
      </c>
      <c r="Q30" s="166">
        <v>238482.31</v>
      </c>
      <c r="R30" s="166">
        <f t="shared" si="4"/>
        <v>281409.12579999998</v>
      </c>
      <c r="S30" s="166">
        <v>190767.19</v>
      </c>
      <c r="T30" s="166">
        <f t="shared" si="5"/>
        <v>225105.28419999999</v>
      </c>
      <c r="U30" s="166">
        <f t="shared" si="6"/>
        <v>190767.19</v>
      </c>
      <c r="V30" s="166">
        <f t="shared" si="7"/>
        <v>225105.28419999999</v>
      </c>
      <c r="W30" s="163" t="s">
        <v>143</v>
      </c>
      <c r="X30" s="7" t="s">
        <v>133</v>
      </c>
      <c r="Y30" s="7" t="s">
        <v>133</v>
      </c>
      <c r="Z30" s="163" t="s">
        <v>144</v>
      </c>
      <c r="AA30" s="10">
        <v>42536</v>
      </c>
      <c r="AB30" s="10">
        <f t="shared" ref="AB30:AB37" si="12">AA30+60</f>
        <v>42596</v>
      </c>
      <c r="AC30" s="163" t="s">
        <v>501</v>
      </c>
      <c r="AD30" s="163" t="s">
        <v>501</v>
      </c>
      <c r="AE30" s="164" t="str">
        <f t="shared" si="2"/>
        <v>Выполнение СМР, ПНР, оборудование, материалы</v>
      </c>
      <c r="AF30" s="165" t="s">
        <v>146</v>
      </c>
      <c r="AG30" s="163">
        <v>796</v>
      </c>
      <c r="AH30" s="163" t="s">
        <v>147</v>
      </c>
      <c r="AI30" s="163">
        <v>1</v>
      </c>
      <c r="AJ30" s="163">
        <v>45</v>
      </c>
      <c r="AK30" s="163" t="s">
        <v>148</v>
      </c>
      <c r="AL30" s="10">
        <f t="shared" si="8"/>
        <v>42616</v>
      </c>
      <c r="AM30" s="10">
        <f t="shared" si="9"/>
        <v>42616</v>
      </c>
      <c r="AN30" s="10">
        <v>43099</v>
      </c>
      <c r="AO30" s="163" t="s">
        <v>292</v>
      </c>
      <c r="AP30" s="163" t="s">
        <v>501</v>
      </c>
      <c r="AQ30" s="168" t="s">
        <v>136</v>
      </c>
      <c r="AR30" s="172" t="s">
        <v>501</v>
      </c>
      <c r="AS30" s="163" t="s">
        <v>2859</v>
      </c>
      <c r="AT30" s="163" t="s">
        <v>2938</v>
      </c>
      <c r="AU30" s="164" t="s">
        <v>2939</v>
      </c>
      <c r="AV30" s="164" t="s">
        <v>2862</v>
      </c>
      <c r="AW30" s="169">
        <v>44560</v>
      </c>
      <c r="AX30" s="170">
        <v>2797869.9750000001</v>
      </c>
      <c r="AY30" s="170">
        <v>2080062.4901099999</v>
      </c>
      <c r="AZ30" s="170"/>
      <c r="BA30" s="170"/>
      <c r="BB30" s="163" t="s">
        <v>136</v>
      </c>
      <c r="BC30" s="171" t="s">
        <v>2925</v>
      </c>
      <c r="BD30" s="124">
        <v>8375.4555999999993</v>
      </c>
      <c r="BE30" s="123" t="s">
        <v>2864</v>
      </c>
    </row>
    <row r="31" spans="1:57" s="125" customFormat="1" ht="73.5" customHeight="1">
      <c r="A31" s="7">
        <v>2</v>
      </c>
      <c r="B31" s="163" t="s">
        <v>2940</v>
      </c>
      <c r="C31" s="7" t="s">
        <v>133</v>
      </c>
      <c r="D31" s="7" t="s">
        <v>2707</v>
      </c>
      <c r="E31" s="163" t="s">
        <v>2851</v>
      </c>
      <c r="F31" s="7" t="s">
        <v>2852</v>
      </c>
      <c r="G31" s="163" t="s">
        <v>2853</v>
      </c>
      <c r="H31" s="163" t="s">
        <v>136</v>
      </c>
      <c r="I31" s="163">
        <v>641617</v>
      </c>
      <c r="J31" s="164" t="s">
        <v>2941</v>
      </c>
      <c r="K31" s="164" t="s">
        <v>2882</v>
      </c>
      <c r="L31" s="164" t="str">
        <f t="shared" si="3"/>
        <v>СМР, ПНР, материалы</v>
      </c>
      <c r="M31" s="165" t="s">
        <v>2856</v>
      </c>
      <c r="N31" s="62" t="s">
        <v>2675</v>
      </c>
      <c r="O31" s="164" t="s">
        <v>2857</v>
      </c>
      <c r="P31" s="165" t="s">
        <v>2858</v>
      </c>
      <c r="Q31" s="166">
        <v>101663.63</v>
      </c>
      <c r="R31" s="166">
        <f t="shared" si="4"/>
        <v>119963.0834</v>
      </c>
      <c r="S31" s="166">
        <v>84773.452999999994</v>
      </c>
      <c r="T31" s="166">
        <f t="shared" si="5"/>
        <v>100032.67453999999</v>
      </c>
      <c r="U31" s="166">
        <f t="shared" si="6"/>
        <v>84773.452999999994</v>
      </c>
      <c r="V31" s="166">
        <f t="shared" si="7"/>
        <v>100032.67453999999</v>
      </c>
      <c r="W31" s="163" t="s">
        <v>143</v>
      </c>
      <c r="X31" s="7" t="s">
        <v>133</v>
      </c>
      <c r="Y31" s="7" t="s">
        <v>133</v>
      </c>
      <c r="Z31" s="163" t="s">
        <v>144</v>
      </c>
      <c r="AA31" s="10">
        <v>42454</v>
      </c>
      <c r="AB31" s="10">
        <f t="shared" si="12"/>
        <v>42514</v>
      </c>
      <c r="AC31" s="163" t="s">
        <v>501</v>
      </c>
      <c r="AD31" s="163" t="s">
        <v>501</v>
      </c>
      <c r="AE31" s="164" t="str">
        <f t="shared" si="2"/>
        <v>Выполнение СМР, ПНР, материалы</v>
      </c>
      <c r="AF31" s="165" t="s">
        <v>146</v>
      </c>
      <c r="AG31" s="163">
        <v>796</v>
      </c>
      <c r="AH31" s="163" t="s">
        <v>147</v>
      </c>
      <c r="AI31" s="163">
        <v>1</v>
      </c>
      <c r="AJ31" s="163">
        <v>45</v>
      </c>
      <c r="AK31" s="163" t="s">
        <v>148</v>
      </c>
      <c r="AL31" s="10">
        <f t="shared" si="8"/>
        <v>42534</v>
      </c>
      <c r="AM31" s="10">
        <f t="shared" si="9"/>
        <v>42534</v>
      </c>
      <c r="AN31" s="10">
        <v>43099</v>
      </c>
      <c r="AO31" s="163" t="s">
        <v>292</v>
      </c>
      <c r="AP31" s="163" t="s">
        <v>501</v>
      </c>
      <c r="AQ31" s="168" t="s">
        <v>136</v>
      </c>
      <c r="AR31" s="172" t="s">
        <v>501</v>
      </c>
      <c r="AS31" s="163" t="s">
        <v>2859</v>
      </c>
      <c r="AT31" s="163" t="s">
        <v>2942</v>
      </c>
      <c r="AU31" s="164" t="s">
        <v>2943</v>
      </c>
      <c r="AV31" s="164" t="s">
        <v>2862</v>
      </c>
      <c r="AW31" s="169">
        <v>44195</v>
      </c>
      <c r="AX31" s="170">
        <v>1491607.2727999999</v>
      </c>
      <c r="AY31" s="170">
        <v>1105192.9062900001</v>
      </c>
      <c r="AZ31" s="170"/>
      <c r="BA31" s="170"/>
      <c r="BB31" s="163" t="s">
        <v>136</v>
      </c>
      <c r="BC31" s="171" t="s">
        <v>2925</v>
      </c>
      <c r="BD31" s="124">
        <v>2467.8649799999998</v>
      </c>
      <c r="BE31" s="123" t="s">
        <v>2864</v>
      </c>
    </row>
    <row r="32" spans="1:57" s="125" customFormat="1" ht="73.5" customHeight="1">
      <c r="A32" s="7">
        <v>2</v>
      </c>
      <c r="B32" s="163" t="s">
        <v>2944</v>
      </c>
      <c r="C32" s="7" t="s">
        <v>133</v>
      </c>
      <c r="D32" s="7" t="s">
        <v>2707</v>
      </c>
      <c r="E32" s="163" t="s">
        <v>2851</v>
      </c>
      <c r="F32" s="7" t="s">
        <v>2852</v>
      </c>
      <c r="G32" s="163" t="s">
        <v>2853</v>
      </c>
      <c r="H32" s="73" t="s">
        <v>136</v>
      </c>
      <c r="I32" s="163">
        <v>641618</v>
      </c>
      <c r="J32" s="164" t="s">
        <v>2945</v>
      </c>
      <c r="K32" s="164" t="s">
        <v>2937</v>
      </c>
      <c r="L32" s="164" t="str">
        <f t="shared" si="3"/>
        <v>СМР, ПНР, оборудование, материалы</v>
      </c>
      <c r="M32" s="165" t="s">
        <v>2856</v>
      </c>
      <c r="N32" s="62" t="s">
        <v>2675</v>
      </c>
      <c r="O32" s="164" t="s">
        <v>2857</v>
      </c>
      <c r="P32" s="165" t="s">
        <v>2858</v>
      </c>
      <c r="Q32" s="166">
        <v>72133.81</v>
      </c>
      <c r="R32" s="166">
        <f t="shared" si="4"/>
        <v>85117.895799999998</v>
      </c>
      <c r="S32" s="166">
        <v>53775.76</v>
      </c>
      <c r="T32" s="166">
        <f t="shared" si="5"/>
        <v>63455.396800000002</v>
      </c>
      <c r="U32" s="166">
        <f t="shared" si="6"/>
        <v>53775.76</v>
      </c>
      <c r="V32" s="166">
        <f t="shared" si="7"/>
        <v>63455.396800000002</v>
      </c>
      <c r="W32" s="163" t="s">
        <v>143</v>
      </c>
      <c r="X32" s="7" t="s">
        <v>133</v>
      </c>
      <c r="Y32" s="7" t="s">
        <v>133</v>
      </c>
      <c r="Z32" s="163" t="s">
        <v>144</v>
      </c>
      <c r="AA32" s="10">
        <v>42536</v>
      </c>
      <c r="AB32" s="10">
        <f t="shared" si="12"/>
        <v>42596</v>
      </c>
      <c r="AC32" s="163" t="s">
        <v>501</v>
      </c>
      <c r="AD32" s="163" t="s">
        <v>501</v>
      </c>
      <c r="AE32" s="164" t="str">
        <f t="shared" si="2"/>
        <v>Выполнение СМР, ПНР, оборудование, материалы</v>
      </c>
      <c r="AF32" s="165" t="s">
        <v>146</v>
      </c>
      <c r="AG32" s="163">
        <v>796</v>
      </c>
      <c r="AH32" s="163" t="s">
        <v>147</v>
      </c>
      <c r="AI32" s="163">
        <v>1</v>
      </c>
      <c r="AJ32" s="163">
        <v>45</v>
      </c>
      <c r="AK32" s="163" t="s">
        <v>148</v>
      </c>
      <c r="AL32" s="10">
        <f t="shared" si="8"/>
        <v>42616</v>
      </c>
      <c r="AM32" s="10">
        <f t="shared" si="9"/>
        <v>42616</v>
      </c>
      <c r="AN32" s="10">
        <v>43099</v>
      </c>
      <c r="AO32" s="163" t="s">
        <v>292</v>
      </c>
      <c r="AP32" s="163" t="s">
        <v>501</v>
      </c>
      <c r="AQ32" s="168" t="s">
        <v>136</v>
      </c>
      <c r="AR32" s="172" t="s">
        <v>501</v>
      </c>
      <c r="AS32" s="163" t="s">
        <v>2859</v>
      </c>
      <c r="AT32" s="163" t="s">
        <v>2946</v>
      </c>
      <c r="AU32" s="164" t="s">
        <v>2947</v>
      </c>
      <c r="AV32" s="164" t="s">
        <v>2862</v>
      </c>
      <c r="AW32" s="169">
        <v>43829</v>
      </c>
      <c r="AX32" s="170">
        <v>293457.62711864401</v>
      </c>
      <c r="AY32" s="170">
        <v>239406.779661017</v>
      </c>
      <c r="AZ32" s="170"/>
      <c r="BA32" s="170"/>
      <c r="BB32" s="163" t="s">
        <v>136</v>
      </c>
      <c r="BC32" s="171" t="s">
        <v>2925</v>
      </c>
      <c r="BD32" s="124">
        <v>3504.4654799999998</v>
      </c>
      <c r="BE32" s="123" t="s">
        <v>2864</v>
      </c>
    </row>
    <row r="33" spans="1:62" s="125" customFormat="1" ht="73.5" customHeight="1">
      <c r="A33" s="7">
        <v>2</v>
      </c>
      <c r="B33" s="163" t="s">
        <v>2948</v>
      </c>
      <c r="C33" s="7" t="s">
        <v>133</v>
      </c>
      <c r="D33" s="7" t="s">
        <v>2707</v>
      </c>
      <c r="E33" s="163" t="s">
        <v>2851</v>
      </c>
      <c r="F33" s="7" t="s">
        <v>2852</v>
      </c>
      <c r="G33" s="163" t="s">
        <v>2853</v>
      </c>
      <c r="H33" s="163" t="s">
        <v>136</v>
      </c>
      <c r="I33" s="163">
        <v>641619</v>
      </c>
      <c r="J33" s="164" t="s">
        <v>2949</v>
      </c>
      <c r="K33" s="164" t="s">
        <v>2937</v>
      </c>
      <c r="L33" s="164" t="str">
        <f t="shared" si="3"/>
        <v>СМР, ПНР, оборудование, материалы</v>
      </c>
      <c r="M33" s="165" t="s">
        <v>2856</v>
      </c>
      <c r="N33" s="62" t="s">
        <v>2675</v>
      </c>
      <c r="O33" s="164" t="s">
        <v>2857</v>
      </c>
      <c r="P33" s="165" t="s">
        <v>2858</v>
      </c>
      <c r="Q33" s="166">
        <v>96542.25</v>
      </c>
      <c r="R33" s="166">
        <f t="shared" si="4"/>
        <v>113919.855</v>
      </c>
      <c r="S33" s="166">
        <v>86822.3</v>
      </c>
      <c r="T33" s="166">
        <f t="shared" si="5"/>
        <v>102450.314</v>
      </c>
      <c r="U33" s="166">
        <f t="shared" si="6"/>
        <v>86822.3</v>
      </c>
      <c r="V33" s="166">
        <f t="shared" si="7"/>
        <v>102450.314</v>
      </c>
      <c r="W33" s="163" t="s">
        <v>143</v>
      </c>
      <c r="X33" s="7" t="s">
        <v>133</v>
      </c>
      <c r="Y33" s="7" t="s">
        <v>133</v>
      </c>
      <c r="Z33" s="163" t="s">
        <v>144</v>
      </c>
      <c r="AA33" s="10">
        <v>42454</v>
      </c>
      <c r="AB33" s="10">
        <f t="shared" si="12"/>
        <v>42514</v>
      </c>
      <c r="AC33" s="163" t="s">
        <v>501</v>
      </c>
      <c r="AD33" s="163" t="s">
        <v>501</v>
      </c>
      <c r="AE33" s="164" t="str">
        <f t="shared" si="2"/>
        <v>Выполнение СМР, ПНР, оборудование, материалы</v>
      </c>
      <c r="AF33" s="165" t="s">
        <v>146</v>
      </c>
      <c r="AG33" s="163">
        <v>796</v>
      </c>
      <c r="AH33" s="163" t="s">
        <v>147</v>
      </c>
      <c r="AI33" s="163">
        <v>1</v>
      </c>
      <c r="AJ33" s="163">
        <v>45</v>
      </c>
      <c r="AK33" s="163" t="s">
        <v>148</v>
      </c>
      <c r="AL33" s="10">
        <f t="shared" si="8"/>
        <v>42534</v>
      </c>
      <c r="AM33" s="10">
        <f t="shared" si="9"/>
        <v>42534</v>
      </c>
      <c r="AN33" s="10">
        <v>42734</v>
      </c>
      <c r="AO33" s="163">
        <v>2016</v>
      </c>
      <c r="AP33" s="163" t="s">
        <v>501</v>
      </c>
      <c r="AQ33" s="168" t="s">
        <v>136</v>
      </c>
      <c r="AR33" s="172" t="s">
        <v>501</v>
      </c>
      <c r="AS33" s="163" t="s">
        <v>2859</v>
      </c>
      <c r="AT33" s="163" t="s">
        <v>2950</v>
      </c>
      <c r="AU33" s="164" t="s">
        <v>2951</v>
      </c>
      <c r="AV33" s="164" t="s">
        <v>2862</v>
      </c>
      <c r="AW33" s="169">
        <v>42734</v>
      </c>
      <c r="AX33" s="170">
        <v>118001.02</v>
      </c>
      <c r="AY33" s="170">
        <v>116034.4869678</v>
      </c>
      <c r="AZ33" s="170"/>
      <c r="BA33" s="170">
        <v>4.5999999999999996</v>
      </c>
      <c r="BB33" s="163" t="s">
        <v>136</v>
      </c>
      <c r="BC33" s="171" t="s">
        <v>2863</v>
      </c>
      <c r="BD33" s="124">
        <v>3541.5812000000001</v>
      </c>
      <c r="BE33" s="123" t="s">
        <v>2864</v>
      </c>
    </row>
    <row r="34" spans="1:62" s="125" customFormat="1" ht="56.25" customHeight="1">
      <c r="A34" s="7">
        <v>2</v>
      </c>
      <c r="B34" s="163" t="s">
        <v>2952</v>
      </c>
      <c r="C34" s="7" t="s">
        <v>133</v>
      </c>
      <c r="D34" s="7" t="s">
        <v>2707</v>
      </c>
      <c r="E34" s="163" t="s">
        <v>2851</v>
      </c>
      <c r="F34" s="7" t="s">
        <v>2953</v>
      </c>
      <c r="G34" s="163" t="s">
        <v>2735</v>
      </c>
      <c r="H34" s="73" t="s">
        <v>136</v>
      </c>
      <c r="I34" s="163">
        <v>641620</v>
      </c>
      <c r="J34" s="164" t="s">
        <v>2954</v>
      </c>
      <c r="K34" s="164" t="s">
        <v>2955</v>
      </c>
      <c r="L34" s="164" t="str">
        <f t="shared" si="3"/>
        <v>СМР, материалы</v>
      </c>
      <c r="M34" s="165" t="s">
        <v>2956</v>
      </c>
      <c r="N34" s="62" t="s">
        <v>2675</v>
      </c>
      <c r="O34" s="164" t="s">
        <v>2857</v>
      </c>
      <c r="P34" s="165" t="s">
        <v>2858</v>
      </c>
      <c r="Q34" s="166">
        <v>16140.73</v>
      </c>
      <c r="R34" s="166">
        <f t="shared" si="4"/>
        <v>19046.061399999999</v>
      </c>
      <c r="S34" s="166">
        <v>13278.044</v>
      </c>
      <c r="T34" s="166">
        <f t="shared" si="5"/>
        <v>15668.091919999999</v>
      </c>
      <c r="U34" s="166">
        <f t="shared" si="6"/>
        <v>13278.044</v>
      </c>
      <c r="V34" s="166">
        <f t="shared" si="7"/>
        <v>15668.091919999999</v>
      </c>
      <c r="W34" s="163" t="s">
        <v>143</v>
      </c>
      <c r="X34" s="7" t="s">
        <v>133</v>
      </c>
      <c r="Y34" s="7" t="s">
        <v>133</v>
      </c>
      <c r="Z34" s="163" t="s">
        <v>144</v>
      </c>
      <c r="AA34" s="10">
        <v>42520</v>
      </c>
      <c r="AB34" s="10">
        <f t="shared" si="12"/>
        <v>42580</v>
      </c>
      <c r="AC34" s="163" t="s">
        <v>501</v>
      </c>
      <c r="AD34" s="163" t="s">
        <v>501</v>
      </c>
      <c r="AE34" s="164" t="str">
        <f t="shared" si="2"/>
        <v>Выполнение СМР, материалы</v>
      </c>
      <c r="AF34" s="165" t="s">
        <v>146</v>
      </c>
      <c r="AG34" s="163">
        <v>796</v>
      </c>
      <c r="AH34" s="163" t="s">
        <v>147</v>
      </c>
      <c r="AI34" s="163">
        <v>1</v>
      </c>
      <c r="AJ34" s="163">
        <v>45</v>
      </c>
      <c r="AK34" s="163" t="s">
        <v>148</v>
      </c>
      <c r="AL34" s="10">
        <f t="shared" si="8"/>
        <v>42600</v>
      </c>
      <c r="AM34" s="10">
        <f t="shared" si="9"/>
        <v>42600</v>
      </c>
      <c r="AN34" s="10">
        <v>42734</v>
      </c>
      <c r="AO34" s="163">
        <v>2016</v>
      </c>
      <c r="AP34" s="163" t="s">
        <v>501</v>
      </c>
      <c r="AQ34" s="168" t="s">
        <v>136</v>
      </c>
      <c r="AR34" s="172" t="s">
        <v>501</v>
      </c>
      <c r="AS34" s="163" t="s">
        <v>2859</v>
      </c>
      <c r="AT34" s="163" t="s">
        <v>2957</v>
      </c>
      <c r="AU34" s="164" t="s">
        <v>2958</v>
      </c>
      <c r="AV34" s="164" t="s">
        <v>2862</v>
      </c>
      <c r="AW34" s="169">
        <v>42734</v>
      </c>
      <c r="AX34" s="170">
        <v>19085.7212</v>
      </c>
      <c r="AY34" s="170">
        <v>17654.292818000002</v>
      </c>
      <c r="AZ34" s="170"/>
      <c r="BA34" s="170">
        <v>0.96899999999999997</v>
      </c>
      <c r="BB34" s="163" t="s">
        <v>408</v>
      </c>
      <c r="BC34" s="171" t="s">
        <v>2863</v>
      </c>
      <c r="BD34" s="124"/>
      <c r="BE34" s="127" t="s">
        <v>2959</v>
      </c>
    </row>
    <row r="35" spans="1:62" s="125" customFormat="1" ht="56.25" customHeight="1">
      <c r="A35" s="7">
        <v>2</v>
      </c>
      <c r="B35" s="163" t="s">
        <v>2960</v>
      </c>
      <c r="C35" s="7" t="s">
        <v>133</v>
      </c>
      <c r="D35" s="7" t="s">
        <v>2707</v>
      </c>
      <c r="E35" s="171" t="s">
        <v>4661</v>
      </c>
      <c r="F35" s="7" t="s">
        <v>2852</v>
      </c>
      <c r="G35" s="163" t="s">
        <v>2853</v>
      </c>
      <c r="H35" s="163" t="s">
        <v>136</v>
      </c>
      <c r="I35" s="163">
        <v>641621</v>
      </c>
      <c r="J35" s="164" t="s">
        <v>2961</v>
      </c>
      <c r="K35" s="164" t="s">
        <v>2937</v>
      </c>
      <c r="L35" s="164" t="str">
        <f t="shared" si="3"/>
        <v>СМР, ПНР, оборудование, материалы</v>
      </c>
      <c r="M35" s="165" t="s">
        <v>2856</v>
      </c>
      <c r="N35" s="62" t="s">
        <v>2675</v>
      </c>
      <c r="O35" s="164" t="s">
        <v>2857</v>
      </c>
      <c r="P35" s="165" t="s">
        <v>2962</v>
      </c>
      <c r="Q35" s="166">
        <v>132063.96900000001</v>
      </c>
      <c r="R35" s="166">
        <f t="shared" si="4"/>
        <v>155835.48342</v>
      </c>
      <c r="S35" s="166">
        <v>131430.67480000001</v>
      </c>
      <c r="T35" s="166">
        <f t="shared" si="5"/>
        <v>155088.196264</v>
      </c>
      <c r="U35" s="166">
        <f t="shared" si="6"/>
        <v>131430.67480000001</v>
      </c>
      <c r="V35" s="166">
        <f t="shared" si="7"/>
        <v>155088.196264</v>
      </c>
      <c r="W35" s="163" t="s">
        <v>143</v>
      </c>
      <c r="X35" s="7" t="s">
        <v>133</v>
      </c>
      <c r="Y35" s="7" t="s">
        <v>133</v>
      </c>
      <c r="Z35" s="163" t="s">
        <v>144</v>
      </c>
      <c r="AA35" s="10">
        <v>42454</v>
      </c>
      <c r="AB35" s="10">
        <f t="shared" si="12"/>
        <v>42514</v>
      </c>
      <c r="AC35" s="163" t="s">
        <v>501</v>
      </c>
      <c r="AD35" s="163" t="s">
        <v>501</v>
      </c>
      <c r="AE35" s="164" t="str">
        <f t="shared" si="2"/>
        <v>Выполнение СМР, ПНР, оборудование, материалы</v>
      </c>
      <c r="AF35" s="165" t="s">
        <v>146</v>
      </c>
      <c r="AG35" s="163">
        <v>796</v>
      </c>
      <c r="AH35" s="163" t="s">
        <v>147</v>
      </c>
      <c r="AI35" s="163">
        <v>1</v>
      </c>
      <c r="AJ35" s="163">
        <v>45</v>
      </c>
      <c r="AK35" s="163" t="s">
        <v>148</v>
      </c>
      <c r="AL35" s="10">
        <f t="shared" si="8"/>
        <v>42534</v>
      </c>
      <c r="AM35" s="10">
        <f t="shared" si="9"/>
        <v>42534</v>
      </c>
      <c r="AN35" s="10">
        <v>43464</v>
      </c>
      <c r="AO35" s="163" t="s">
        <v>1142</v>
      </c>
      <c r="AP35" s="163" t="s">
        <v>501</v>
      </c>
      <c r="AQ35" s="168" t="s">
        <v>136</v>
      </c>
      <c r="AR35" s="172" t="s">
        <v>501</v>
      </c>
      <c r="AS35" s="163" t="s">
        <v>2859</v>
      </c>
      <c r="AT35" s="163" t="s">
        <v>2963</v>
      </c>
      <c r="AU35" s="164" t="s">
        <v>2964</v>
      </c>
      <c r="AV35" s="165" t="s">
        <v>2965</v>
      </c>
      <c r="AW35" s="169">
        <v>43464</v>
      </c>
      <c r="AX35" s="170">
        <v>194271.66</v>
      </c>
      <c r="AY35" s="170">
        <v>169217.28646546401</v>
      </c>
      <c r="AZ35" s="170"/>
      <c r="BA35" s="170"/>
      <c r="BB35" s="163" t="s">
        <v>136</v>
      </c>
      <c r="BC35" s="171" t="s">
        <v>4661</v>
      </c>
      <c r="BD35" s="124">
        <v>13745.820401200001</v>
      </c>
      <c r="BE35" s="123" t="s">
        <v>2864</v>
      </c>
    </row>
    <row r="36" spans="1:62" s="125" customFormat="1" ht="56.25" customHeight="1">
      <c r="A36" s="7">
        <v>2</v>
      </c>
      <c r="B36" s="163" t="s">
        <v>2966</v>
      </c>
      <c r="C36" s="7" t="s">
        <v>133</v>
      </c>
      <c r="D36" s="7" t="s">
        <v>2707</v>
      </c>
      <c r="E36" s="171" t="s">
        <v>4661</v>
      </c>
      <c r="F36" s="7" t="s">
        <v>2852</v>
      </c>
      <c r="G36" s="163" t="s">
        <v>2853</v>
      </c>
      <c r="H36" s="163" t="s">
        <v>136</v>
      </c>
      <c r="I36" s="163">
        <v>641622</v>
      </c>
      <c r="J36" s="164" t="s">
        <v>2967</v>
      </c>
      <c r="K36" s="164" t="s">
        <v>2937</v>
      </c>
      <c r="L36" s="164" t="str">
        <f t="shared" si="3"/>
        <v>СМР, ПНР, оборудование, материалы</v>
      </c>
      <c r="M36" s="165" t="s">
        <v>2856</v>
      </c>
      <c r="N36" s="62" t="s">
        <v>2675</v>
      </c>
      <c r="O36" s="164" t="s">
        <v>2857</v>
      </c>
      <c r="P36" s="165" t="s">
        <v>2962</v>
      </c>
      <c r="Q36" s="166">
        <v>10765.495999999999</v>
      </c>
      <c r="R36" s="166">
        <f t="shared" si="4"/>
        <v>12703.285279999998</v>
      </c>
      <c r="S36" s="166">
        <v>10608.362730000001</v>
      </c>
      <c r="T36" s="166">
        <f t="shared" si="5"/>
        <v>12517.8680214</v>
      </c>
      <c r="U36" s="166">
        <f t="shared" si="6"/>
        <v>10608.362730000001</v>
      </c>
      <c r="V36" s="166">
        <f t="shared" si="7"/>
        <v>12517.8680214</v>
      </c>
      <c r="W36" s="163" t="s">
        <v>143</v>
      </c>
      <c r="X36" s="7" t="s">
        <v>133</v>
      </c>
      <c r="Y36" s="7" t="s">
        <v>133</v>
      </c>
      <c r="Z36" s="163" t="s">
        <v>144</v>
      </c>
      <c r="AA36" s="10">
        <v>42454</v>
      </c>
      <c r="AB36" s="10">
        <f t="shared" si="12"/>
        <v>42514</v>
      </c>
      <c r="AC36" s="163" t="s">
        <v>501</v>
      </c>
      <c r="AD36" s="163" t="s">
        <v>501</v>
      </c>
      <c r="AE36" s="164" t="str">
        <f t="shared" si="2"/>
        <v>Выполнение СМР, ПНР, оборудование, материалы</v>
      </c>
      <c r="AF36" s="165" t="s">
        <v>146</v>
      </c>
      <c r="AG36" s="163">
        <v>796</v>
      </c>
      <c r="AH36" s="163" t="s">
        <v>147</v>
      </c>
      <c r="AI36" s="163">
        <v>1</v>
      </c>
      <c r="AJ36" s="163">
        <v>45</v>
      </c>
      <c r="AK36" s="163" t="s">
        <v>148</v>
      </c>
      <c r="AL36" s="10">
        <f t="shared" si="8"/>
        <v>42534</v>
      </c>
      <c r="AM36" s="10">
        <f t="shared" si="9"/>
        <v>42534</v>
      </c>
      <c r="AN36" s="10">
        <v>42734</v>
      </c>
      <c r="AO36" s="163">
        <v>2016</v>
      </c>
      <c r="AP36" s="163" t="s">
        <v>501</v>
      </c>
      <c r="AQ36" s="168" t="s">
        <v>136</v>
      </c>
      <c r="AR36" s="172" t="s">
        <v>501</v>
      </c>
      <c r="AS36" s="163" t="s">
        <v>2859</v>
      </c>
      <c r="AT36" s="163" t="s">
        <v>2968</v>
      </c>
      <c r="AU36" s="164" t="s">
        <v>2969</v>
      </c>
      <c r="AV36" s="165" t="s">
        <v>2970</v>
      </c>
      <c r="AW36" s="169">
        <v>42734</v>
      </c>
      <c r="AX36" s="170">
        <v>13693.251</v>
      </c>
      <c r="AY36" s="170">
        <v>13693.23978</v>
      </c>
      <c r="AZ36" s="170"/>
      <c r="BA36" s="170"/>
      <c r="BB36" s="163" t="s">
        <v>136</v>
      </c>
      <c r="BC36" s="171" t="s">
        <v>4661</v>
      </c>
      <c r="BD36" s="124">
        <v>495.34097819999994</v>
      </c>
      <c r="BE36" s="123" t="s">
        <v>2864</v>
      </c>
    </row>
    <row r="37" spans="1:62" s="125" customFormat="1" ht="73.5" customHeight="1">
      <c r="A37" s="7">
        <v>2</v>
      </c>
      <c r="B37" s="163" t="s">
        <v>2971</v>
      </c>
      <c r="C37" s="7" t="s">
        <v>133</v>
      </c>
      <c r="D37" s="7" t="s">
        <v>2707</v>
      </c>
      <c r="E37" s="171" t="s">
        <v>4661</v>
      </c>
      <c r="F37" s="7" t="s">
        <v>2852</v>
      </c>
      <c r="G37" s="163" t="s">
        <v>2853</v>
      </c>
      <c r="H37" s="262" t="s">
        <v>136</v>
      </c>
      <c r="I37" s="163">
        <v>641623</v>
      </c>
      <c r="J37" s="164" t="s">
        <v>2972</v>
      </c>
      <c r="K37" s="164" t="s">
        <v>2937</v>
      </c>
      <c r="L37" s="164" t="str">
        <f t="shared" si="3"/>
        <v>СМР, ПНР, оборудование, материалы</v>
      </c>
      <c r="M37" s="165" t="s">
        <v>2856</v>
      </c>
      <c r="N37" s="62" t="s">
        <v>2675</v>
      </c>
      <c r="O37" s="164" t="s">
        <v>2857</v>
      </c>
      <c r="P37" s="165" t="s">
        <v>2858</v>
      </c>
      <c r="Q37" s="166">
        <v>27326.43</v>
      </c>
      <c r="R37" s="166">
        <f t="shared" si="4"/>
        <v>32245.187399999999</v>
      </c>
      <c r="S37" s="166">
        <v>21073.81</v>
      </c>
      <c r="T37" s="166">
        <f t="shared" si="5"/>
        <v>24867.095799999999</v>
      </c>
      <c r="U37" s="166">
        <f t="shared" si="6"/>
        <v>21073.81</v>
      </c>
      <c r="V37" s="166">
        <f t="shared" si="7"/>
        <v>24867.095799999999</v>
      </c>
      <c r="W37" s="163" t="s">
        <v>143</v>
      </c>
      <c r="X37" s="7" t="s">
        <v>133</v>
      </c>
      <c r="Y37" s="7" t="s">
        <v>133</v>
      </c>
      <c r="Z37" s="163" t="s">
        <v>144</v>
      </c>
      <c r="AA37" s="10">
        <v>42475</v>
      </c>
      <c r="AB37" s="10">
        <f t="shared" si="12"/>
        <v>42535</v>
      </c>
      <c r="AC37" s="163" t="s">
        <v>501</v>
      </c>
      <c r="AD37" s="163" t="s">
        <v>501</v>
      </c>
      <c r="AE37" s="164" t="str">
        <f t="shared" si="2"/>
        <v>Выполнение СМР, ПНР, оборудование, материалы</v>
      </c>
      <c r="AF37" s="165" t="s">
        <v>146</v>
      </c>
      <c r="AG37" s="163">
        <v>796</v>
      </c>
      <c r="AH37" s="163" t="s">
        <v>147</v>
      </c>
      <c r="AI37" s="163">
        <v>1</v>
      </c>
      <c r="AJ37" s="163">
        <v>45</v>
      </c>
      <c r="AK37" s="163" t="s">
        <v>148</v>
      </c>
      <c r="AL37" s="10">
        <f t="shared" si="8"/>
        <v>42555</v>
      </c>
      <c r="AM37" s="10">
        <f t="shared" si="9"/>
        <v>42555</v>
      </c>
      <c r="AN37" s="10">
        <v>42734</v>
      </c>
      <c r="AO37" s="163">
        <v>2016</v>
      </c>
      <c r="AP37" s="163" t="s">
        <v>501</v>
      </c>
      <c r="AQ37" s="168" t="s">
        <v>136</v>
      </c>
      <c r="AR37" s="172" t="s">
        <v>501</v>
      </c>
      <c r="AS37" s="163" t="s">
        <v>2859</v>
      </c>
      <c r="AT37" s="163" t="s">
        <v>2973</v>
      </c>
      <c r="AU37" s="164" t="s">
        <v>2974</v>
      </c>
      <c r="AV37" s="164" t="s">
        <v>2862</v>
      </c>
      <c r="AW37" s="169">
        <v>42734</v>
      </c>
      <c r="AX37" s="170">
        <v>105062.40919999999</v>
      </c>
      <c r="AY37" s="170">
        <v>102600.6725502</v>
      </c>
      <c r="AZ37" s="170"/>
      <c r="BA37" s="170"/>
      <c r="BB37" s="163" t="s">
        <v>136</v>
      </c>
      <c r="BC37" s="171" t="s">
        <v>4661</v>
      </c>
      <c r="BD37" s="124">
        <v>70155.258655399986</v>
      </c>
      <c r="BE37" s="123" t="s">
        <v>2864</v>
      </c>
    </row>
    <row r="38" spans="1:62" s="130" customFormat="1" ht="102.75" customHeight="1">
      <c r="A38" s="11">
        <v>2</v>
      </c>
      <c r="B38" s="7" t="s">
        <v>2978</v>
      </c>
      <c r="C38" s="7" t="s">
        <v>133</v>
      </c>
      <c r="D38" s="7" t="s">
        <v>2975</v>
      </c>
      <c r="E38" s="169" t="s">
        <v>2851</v>
      </c>
      <c r="F38" s="7" t="s">
        <v>2852</v>
      </c>
      <c r="G38" s="163" t="s">
        <v>2853</v>
      </c>
      <c r="H38" s="73" t="s">
        <v>408</v>
      </c>
      <c r="I38" s="7" t="s">
        <v>2979</v>
      </c>
      <c r="J38" s="16" t="s">
        <v>2980</v>
      </c>
      <c r="K38" s="164" t="s">
        <v>2976</v>
      </c>
      <c r="L38" s="164" t="str">
        <f t="shared" si="3"/>
        <v>СМР, ПНР, материалы,  оборудование (за исключением замков, предоставляемых Заказчиком)</v>
      </c>
      <c r="M38" s="165" t="s">
        <v>2856</v>
      </c>
      <c r="N38" s="62" t="s">
        <v>2675</v>
      </c>
      <c r="O38" s="164" t="s">
        <v>2857</v>
      </c>
      <c r="P38" s="194" t="s">
        <v>2858</v>
      </c>
      <c r="Q38" s="24">
        <v>28279.94</v>
      </c>
      <c r="R38" s="9">
        <f t="shared" si="4"/>
        <v>33370.3292</v>
      </c>
      <c r="S38" s="24">
        <v>23635.376</v>
      </c>
      <c r="T38" s="9">
        <f t="shared" si="5"/>
        <v>27889.74368</v>
      </c>
      <c r="U38" s="24">
        <f t="shared" si="6"/>
        <v>23635.376</v>
      </c>
      <c r="V38" s="9">
        <f t="shared" si="7"/>
        <v>27889.74368</v>
      </c>
      <c r="W38" s="7" t="s">
        <v>2631</v>
      </c>
      <c r="X38" s="7" t="s">
        <v>133</v>
      </c>
      <c r="Y38" s="7" t="s">
        <v>133</v>
      </c>
      <c r="Z38" s="163" t="s">
        <v>144</v>
      </c>
      <c r="AA38" s="10">
        <v>42614</v>
      </c>
      <c r="AB38" s="10">
        <f t="shared" ref="AB38:AB100" si="13">AA38+35</f>
        <v>42649</v>
      </c>
      <c r="AC38" s="163" t="s">
        <v>501</v>
      </c>
      <c r="AD38" s="195" t="s">
        <v>501</v>
      </c>
      <c r="AE38" s="164" t="str">
        <f t="shared" si="2"/>
        <v>Выполнение СМР, ПНР, материалы,  оборудование (за исключением замков, предоставляемых Заказчиком)</v>
      </c>
      <c r="AF38" s="165" t="s">
        <v>146</v>
      </c>
      <c r="AG38" s="195">
        <v>796</v>
      </c>
      <c r="AH38" s="195" t="s">
        <v>147</v>
      </c>
      <c r="AI38" s="195">
        <v>1</v>
      </c>
      <c r="AJ38" s="195">
        <v>45</v>
      </c>
      <c r="AK38" s="7" t="s">
        <v>148</v>
      </c>
      <c r="AL38" s="167">
        <f t="shared" si="8"/>
        <v>42669</v>
      </c>
      <c r="AM38" s="167">
        <f t="shared" si="9"/>
        <v>42669</v>
      </c>
      <c r="AN38" s="167">
        <v>42765</v>
      </c>
      <c r="AO38" s="7" t="s">
        <v>292</v>
      </c>
      <c r="AP38" s="195" t="s">
        <v>501</v>
      </c>
      <c r="AQ38" s="195" t="s">
        <v>136</v>
      </c>
      <c r="AR38" s="170" t="s">
        <v>501</v>
      </c>
      <c r="AS38" s="163" t="s">
        <v>2859</v>
      </c>
      <c r="AT38" s="8" t="s">
        <v>2981</v>
      </c>
      <c r="AU38" s="196" t="s">
        <v>2982</v>
      </c>
      <c r="AV38" s="167" t="s">
        <v>2862</v>
      </c>
      <c r="AW38" s="197">
        <v>42765</v>
      </c>
      <c r="AX38" s="170">
        <v>36816</v>
      </c>
      <c r="AY38" s="170">
        <v>33354.824000000001</v>
      </c>
      <c r="AZ38" s="198">
        <v>0</v>
      </c>
      <c r="BA38" s="198"/>
      <c r="BB38" s="163" t="s">
        <v>136</v>
      </c>
      <c r="BC38" s="11" t="s">
        <v>2977</v>
      </c>
      <c r="BD38" s="129">
        <v>3020.0329999999999</v>
      </c>
      <c r="BE38" s="123" t="s">
        <v>2864</v>
      </c>
    </row>
    <row r="39" spans="1:62" s="130" customFormat="1" ht="155.25" customHeight="1">
      <c r="A39" s="11">
        <v>2</v>
      </c>
      <c r="B39" s="7" t="s">
        <v>2983</v>
      </c>
      <c r="C39" s="7" t="s">
        <v>133</v>
      </c>
      <c r="D39" s="7" t="s">
        <v>2975</v>
      </c>
      <c r="E39" s="169" t="s">
        <v>2851</v>
      </c>
      <c r="F39" s="7" t="s">
        <v>2852</v>
      </c>
      <c r="G39" s="163" t="s">
        <v>2853</v>
      </c>
      <c r="H39" s="73" t="s">
        <v>408</v>
      </c>
      <c r="I39" s="7" t="s">
        <v>2984</v>
      </c>
      <c r="J39" s="16" t="s">
        <v>2985</v>
      </c>
      <c r="K39" s="164" t="s">
        <v>2976</v>
      </c>
      <c r="L39" s="164" t="str">
        <f t="shared" si="3"/>
        <v>СМР, ПНР, материалы,  оборудование (за исключением замков, предоставляемых Заказчиком)</v>
      </c>
      <c r="M39" s="165" t="s">
        <v>2856</v>
      </c>
      <c r="N39" s="62" t="s">
        <v>2675</v>
      </c>
      <c r="O39" s="164" t="s">
        <v>2857</v>
      </c>
      <c r="P39" s="194" t="s">
        <v>2858</v>
      </c>
      <c r="Q39" s="24">
        <v>47727.71</v>
      </c>
      <c r="R39" s="9">
        <f t="shared" si="4"/>
        <v>56318.697799999994</v>
      </c>
      <c r="S39" s="24">
        <v>45711.394999999997</v>
      </c>
      <c r="T39" s="9">
        <f t="shared" si="5"/>
        <v>53939.446099999994</v>
      </c>
      <c r="U39" s="24">
        <f t="shared" si="6"/>
        <v>45711.394999999997</v>
      </c>
      <c r="V39" s="9">
        <f t="shared" si="7"/>
        <v>53939.446099999994</v>
      </c>
      <c r="W39" s="7" t="s">
        <v>2631</v>
      </c>
      <c r="X39" s="7" t="s">
        <v>133</v>
      </c>
      <c r="Y39" s="7" t="s">
        <v>133</v>
      </c>
      <c r="Z39" s="163" t="s">
        <v>144</v>
      </c>
      <c r="AA39" s="10">
        <v>42461</v>
      </c>
      <c r="AB39" s="10">
        <f t="shared" si="13"/>
        <v>42496</v>
      </c>
      <c r="AC39" s="163" t="s">
        <v>501</v>
      </c>
      <c r="AD39" s="195" t="s">
        <v>501</v>
      </c>
      <c r="AE39" s="164" t="str">
        <f t="shared" si="2"/>
        <v>Выполнение СМР, ПНР, материалы,  оборудование (за исключением замков, предоставляемых Заказчиком)</v>
      </c>
      <c r="AF39" s="165" t="s">
        <v>146</v>
      </c>
      <c r="AG39" s="195">
        <v>796</v>
      </c>
      <c r="AH39" s="195" t="s">
        <v>147</v>
      </c>
      <c r="AI39" s="195">
        <v>1</v>
      </c>
      <c r="AJ39" s="195">
        <v>45</v>
      </c>
      <c r="AK39" s="7" t="s">
        <v>148</v>
      </c>
      <c r="AL39" s="167">
        <f t="shared" si="8"/>
        <v>42516</v>
      </c>
      <c r="AM39" s="167">
        <f t="shared" si="9"/>
        <v>42516</v>
      </c>
      <c r="AN39" s="167">
        <v>42551</v>
      </c>
      <c r="AO39" s="7">
        <v>2016</v>
      </c>
      <c r="AP39" s="195" t="s">
        <v>501</v>
      </c>
      <c r="AQ39" s="195" t="s">
        <v>136</v>
      </c>
      <c r="AR39" s="170" t="s">
        <v>501</v>
      </c>
      <c r="AS39" s="163" t="s">
        <v>2859</v>
      </c>
      <c r="AT39" s="8" t="s">
        <v>2986</v>
      </c>
      <c r="AU39" s="196" t="s">
        <v>2987</v>
      </c>
      <c r="AV39" s="167" t="s">
        <v>2862</v>
      </c>
      <c r="AW39" s="197">
        <v>42551</v>
      </c>
      <c r="AX39" s="170">
        <v>88597.987199999989</v>
      </c>
      <c r="AY39" s="170">
        <v>62018.593399999991</v>
      </c>
      <c r="AZ39" s="198">
        <v>5</v>
      </c>
      <c r="BA39" s="198">
        <v>6.7</v>
      </c>
      <c r="BB39" s="11" t="s">
        <v>408</v>
      </c>
      <c r="BC39" s="11" t="s">
        <v>2956</v>
      </c>
      <c r="BD39" s="129">
        <v>6171.1521999999995</v>
      </c>
      <c r="BE39" s="123" t="s">
        <v>2864</v>
      </c>
    </row>
    <row r="40" spans="1:62" s="130" customFormat="1" ht="108.75" customHeight="1">
      <c r="A40" s="11">
        <v>1</v>
      </c>
      <c r="B40" s="7" t="s">
        <v>2988</v>
      </c>
      <c r="C40" s="7" t="s">
        <v>133</v>
      </c>
      <c r="D40" s="7" t="s">
        <v>2975</v>
      </c>
      <c r="E40" s="169" t="s">
        <v>2851</v>
      </c>
      <c r="F40" s="7" t="s">
        <v>2852</v>
      </c>
      <c r="G40" s="163" t="s">
        <v>2853</v>
      </c>
      <c r="H40" s="73" t="s">
        <v>408</v>
      </c>
      <c r="I40" s="7" t="s">
        <v>2989</v>
      </c>
      <c r="J40" s="16" t="s">
        <v>2990</v>
      </c>
      <c r="K40" s="164" t="s">
        <v>2882</v>
      </c>
      <c r="L40" s="164" t="str">
        <f t="shared" si="3"/>
        <v>СМР, ПНР, материалы</v>
      </c>
      <c r="M40" s="165" t="s">
        <v>2856</v>
      </c>
      <c r="N40" s="62" t="s">
        <v>2675</v>
      </c>
      <c r="O40" s="164" t="s">
        <v>2857</v>
      </c>
      <c r="P40" s="194" t="s">
        <v>2858</v>
      </c>
      <c r="Q40" s="24">
        <v>4881.47</v>
      </c>
      <c r="R40" s="9">
        <f t="shared" si="4"/>
        <v>5760.1346000000003</v>
      </c>
      <c r="S40" s="9">
        <v>3697.1489999999999</v>
      </c>
      <c r="T40" s="9">
        <f t="shared" si="5"/>
        <v>4362.6358199999995</v>
      </c>
      <c r="U40" s="24">
        <f t="shared" si="6"/>
        <v>3697.1489999999999</v>
      </c>
      <c r="V40" s="9">
        <f t="shared" si="7"/>
        <v>4362.6358199999995</v>
      </c>
      <c r="W40" s="7" t="s">
        <v>2631</v>
      </c>
      <c r="X40" s="7" t="s">
        <v>133</v>
      </c>
      <c r="Y40" s="7" t="s">
        <v>133</v>
      </c>
      <c r="Z40" s="163" t="s">
        <v>144</v>
      </c>
      <c r="AA40" s="10">
        <v>42643</v>
      </c>
      <c r="AB40" s="10">
        <f t="shared" si="13"/>
        <v>42678</v>
      </c>
      <c r="AC40" s="163" t="s">
        <v>501</v>
      </c>
      <c r="AD40" s="195" t="s">
        <v>501</v>
      </c>
      <c r="AE40" s="164" t="str">
        <f t="shared" si="2"/>
        <v>Выполнение СМР, ПНР, материалы</v>
      </c>
      <c r="AF40" s="165" t="s">
        <v>146</v>
      </c>
      <c r="AG40" s="195">
        <v>796</v>
      </c>
      <c r="AH40" s="195" t="s">
        <v>147</v>
      </c>
      <c r="AI40" s="195">
        <v>1</v>
      </c>
      <c r="AJ40" s="195">
        <v>45</v>
      </c>
      <c r="AK40" s="7" t="s">
        <v>148</v>
      </c>
      <c r="AL40" s="167">
        <f t="shared" si="8"/>
        <v>42698</v>
      </c>
      <c r="AM40" s="167">
        <f t="shared" si="9"/>
        <v>42698</v>
      </c>
      <c r="AN40" s="167">
        <v>42765</v>
      </c>
      <c r="AO40" s="7" t="s">
        <v>292</v>
      </c>
      <c r="AP40" s="195" t="s">
        <v>501</v>
      </c>
      <c r="AQ40" s="195" t="s">
        <v>136</v>
      </c>
      <c r="AR40" s="170" t="s">
        <v>501</v>
      </c>
      <c r="AS40" s="163" t="s">
        <v>2859</v>
      </c>
      <c r="AT40" s="8" t="s">
        <v>2991</v>
      </c>
      <c r="AU40" s="16" t="s">
        <v>2992</v>
      </c>
      <c r="AV40" s="167" t="s">
        <v>2862</v>
      </c>
      <c r="AW40" s="197">
        <v>42765</v>
      </c>
      <c r="AX40" s="170">
        <v>6826.476999999999</v>
      </c>
      <c r="AY40" s="170">
        <v>5802.5083999999997</v>
      </c>
      <c r="AZ40" s="198">
        <v>0</v>
      </c>
      <c r="BA40" s="198">
        <v>0.23</v>
      </c>
      <c r="BB40" s="163" t="s">
        <v>136</v>
      </c>
      <c r="BC40" s="11" t="s">
        <v>2977</v>
      </c>
      <c r="BD40" s="129">
        <v>905.39039999999989</v>
      </c>
      <c r="BE40" s="123" t="s">
        <v>2864</v>
      </c>
    </row>
    <row r="41" spans="1:62" s="289" customFormat="1" ht="94.5" customHeight="1">
      <c r="A41" s="265">
        <v>1</v>
      </c>
      <c r="B41" s="266" t="s">
        <v>2993</v>
      </c>
      <c r="C41" s="266" t="s">
        <v>133</v>
      </c>
      <c r="D41" s="266" t="s">
        <v>2975</v>
      </c>
      <c r="E41" s="267" t="s">
        <v>2851</v>
      </c>
      <c r="F41" s="268" t="s">
        <v>2852</v>
      </c>
      <c r="G41" s="269" t="s">
        <v>2853</v>
      </c>
      <c r="H41" s="270" t="s">
        <v>408</v>
      </c>
      <c r="I41" s="268" t="s">
        <v>2994</v>
      </c>
      <c r="J41" s="271" t="s">
        <v>2995</v>
      </c>
      <c r="K41" s="272" t="s">
        <v>2976</v>
      </c>
      <c r="L41" s="272" t="str">
        <f t="shared" si="3"/>
        <v>СМР, ПНР, материалы,  оборудование (за исключением замков, предоставляемых Заказчиком)</v>
      </c>
      <c r="M41" s="273" t="s">
        <v>2956</v>
      </c>
      <c r="N41" s="274" t="s">
        <v>2675</v>
      </c>
      <c r="O41" s="272" t="s">
        <v>2857</v>
      </c>
      <c r="P41" s="275" t="s">
        <v>2858</v>
      </c>
      <c r="Q41" s="276">
        <v>92348.928180150004</v>
      </c>
      <c r="R41" s="277">
        <f t="shared" si="4"/>
        <v>108971.735252577</v>
      </c>
      <c r="S41" s="277">
        <v>86192.332968140006</v>
      </c>
      <c r="T41" s="277">
        <f t="shared" si="5"/>
        <v>101706.9529024052</v>
      </c>
      <c r="U41" s="276">
        <f t="shared" si="6"/>
        <v>86192.332968140006</v>
      </c>
      <c r="V41" s="277">
        <f t="shared" si="7"/>
        <v>101706.9529024052</v>
      </c>
      <c r="W41" s="266" t="s">
        <v>2631</v>
      </c>
      <c r="X41" s="266" t="s">
        <v>133</v>
      </c>
      <c r="Y41" s="266" t="s">
        <v>133</v>
      </c>
      <c r="Z41" s="278" t="s">
        <v>144</v>
      </c>
      <c r="AA41" s="279">
        <v>42614</v>
      </c>
      <c r="AB41" s="279">
        <f t="shared" si="13"/>
        <v>42649</v>
      </c>
      <c r="AC41" s="278" t="s">
        <v>501</v>
      </c>
      <c r="AD41" s="280" t="s">
        <v>501</v>
      </c>
      <c r="AE41" s="272" t="str">
        <f t="shared" si="2"/>
        <v>Выполнение СМР, ПНР, материалы,  оборудование (за исключением замков, предоставляемых Заказчиком)</v>
      </c>
      <c r="AF41" s="273" t="s">
        <v>146</v>
      </c>
      <c r="AG41" s="280">
        <v>796</v>
      </c>
      <c r="AH41" s="280" t="s">
        <v>147</v>
      </c>
      <c r="AI41" s="280">
        <v>1</v>
      </c>
      <c r="AJ41" s="280">
        <v>45</v>
      </c>
      <c r="AK41" s="266" t="s">
        <v>148</v>
      </c>
      <c r="AL41" s="281">
        <f t="shared" si="8"/>
        <v>42669</v>
      </c>
      <c r="AM41" s="281">
        <f t="shared" si="9"/>
        <v>42669</v>
      </c>
      <c r="AN41" s="281">
        <v>42765</v>
      </c>
      <c r="AO41" s="266" t="s">
        <v>292</v>
      </c>
      <c r="AP41" s="280" t="s">
        <v>501</v>
      </c>
      <c r="AQ41" s="280" t="s">
        <v>136</v>
      </c>
      <c r="AR41" s="282" t="s">
        <v>501</v>
      </c>
      <c r="AS41" s="278" t="s">
        <v>2859</v>
      </c>
      <c r="AT41" s="283" t="s">
        <v>2996</v>
      </c>
      <c r="AU41" s="271" t="s">
        <v>2997</v>
      </c>
      <c r="AV41" s="281" t="s">
        <v>2862</v>
      </c>
      <c r="AW41" s="284">
        <v>42765</v>
      </c>
      <c r="AX41" s="282">
        <f>123.1319042402*1000</f>
        <v>123131.90424020001</v>
      </c>
      <c r="AY41" s="282">
        <f>123.1319042402*1000</f>
        <v>123131.90424020001</v>
      </c>
      <c r="AZ41" s="285">
        <v>7.5</v>
      </c>
      <c r="BA41" s="285">
        <v>9.8000000000000007</v>
      </c>
      <c r="BB41" s="265" t="s">
        <v>408</v>
      </c>
      <c r="BC41" s="265" t="s">
        <v>2956</v>
      </c>
      <c r="BD41" s="286">
        <v>11922.991399999999</v>
      </c>
      <c r="BE41" s="287" t="s">
        <v>2864</v>
      </c>
      <c r="BF41" s="288" t="s">
        <v>4681</v>
      </c>
      <c r="BG41" s="288"/>
      <c r="BH41" s="288"/>
      <c r="BI41" s="288"/>
      <c r="BJ41" s="288"/>
    </row>
    <row r="42" spans="1:62" s="130" customFormat="1" ht="93" customHeight="1">
      <c r="A42" s="11">
        <v>2</v>
      </c>
      <c r="B42" s="7" t="s">
        <v>2998</v>
      </c>
      <c r="C42" s="7" t="s">
        <v>133</v>
      </c>
      <c r="D42" s="7" t="s">
        <v>2975</v>
      </c>
      <c r="E42" s="169" t="s">
        <v>2851</v>
      </c>
      <c r="F42" s="7" t="s">
        <v>2852</v>
      </c>
      <c r="G42" s="163" t="s">
        <v>2853</v>
      </c>
      <c r="H42" s="73" t="s">
        <v>408</v>
      </c>
      <c r="I42" s="7" t="s">
        <v>2999</v>
      </c>
      <c r="J42" s="16" t="s">
        <v>3000</v>
      </c>
      <c r="K42" s="164" t="s">
        <v>2976</v>
      </c>
      <c r="L42" s="164" t="str">
        <f t="shared" si="3"/>
        <v>СМР, ПНР, материалы,  оборудование (за исключением замков, предоставляемых Заказчиком)</v>
      </c>
      <c r="M42" s="165" t="s">
        <v>2856</v>
      </c>
      <c r="N42" s="62" t="s">
        <v>2675</v>
      </c>
      <c r="O42" s="164" t="s">
        <v>2857</v>
      </c>
      <c r="P42" s="194" t="s">
        <v>2858</v>
      </c>
      <c r="Q42" s="24">
        <v>47757.23</v>
      </c>
      <c r="R42" s="9">
        <f t="shared" si="4"/>
        <v>56353.5314</v>
      </c>
      <c r="S42" s="9">
        <v>42552.548000000003</v>
      </c>
      <c r="T42" s="9">
        <f t="shared" si="5"/>
        <v>50212.00664</v>
      </c>
      <c r="U42" s="24">
        <f t="shared" si="6"/>
        <v>42552.548000000003</v>
      </c>
      <c r="V42" s="9">
        <f t="shared" si="7"/>
        <v>50212.00664</v>
      </c>
      <c r="W42" s="7" t="s">
        <v>2631</v>
      </c>
      <c r="X42" s="7" t="s">
        <v>133</v>
      </c>
      <c r="Y42" s="7" t="s">
        <v>133</v>
      </c>
      <c r="Z42" s="163" t="s">
        <v>144</v>
      </c>
      <c r="AA42" s="10">
        <v>42583</v>
      </c>
      <c r="AB42" s="10">
        <f t="shared" si="13"/>
        <v>42618</v>
      </c>
      <c r="AC42" s="163" t="s">
        <v>501</v>
      </c>
      <c r="AD42" s="195" t="s">
        <v>501</v>
      </c>
      <c r="AE42" s="164" t="str">
        <f t="shared" si="2"/>
        <v>Выполнение СМР, ПНР, материалы,  оборудование (за исключением замков, предоставляемых Заказчиком)</v>
      </c>
      <c r="AF42" s="165" t="s">
        <v>146</v>
      </c>
      <c r="AG42" s="195">
        <v>796</v>
      </c>
      <c r="AH42" s="195" t="s">
        <v>147</v>
      </c>
      <c r="AI42" s="195">
        <v>1</v>
      </c>
      <c r="AJ42" s="195">
        <v>45</v>
      </c>
      <c r="AK42" s="7" t="s">
        <v>148</v>
      </c>
      <c r="AL42" s="167">
        <f t="shared" si="8"/>
        <v>42638</v>
      </c>
      <c r="AM42" s="167">
        <f t="shared" si="9"/>
        <v>42638</v>
      </c>
      <c r="AN42" s="167">
        <v>42765</v>
      </c>
      <c r="AO42" s="7" t="s">
        <v>292</v>
      </c>
      <c r="AP42" s="195" t="s">
        <v>501</v>
      </c>
      <c r="AQ42" s="195" t="s">
        <v>136</v>
      </c>
      <c r="AR42" s="170" t="s">
        <v>501</v>
      </c>
      <c r="AS42" s="163" t="s">
        <v>2859</v>
      </c>
      <c r="AT42" s="8" t="s">
        <v>3001</v>
      </c>
      <c r="AU42" s="16" t="s">
        <v>3002</v>
      </c>
      <c r="AV42" s="167" t="s">
        <v>2862</v>
      </c>
      <c r="AW42" s="197">
        <v>42765</v>
      </c>
      <c r="AX42" s="170">
        <v>66906.460200000001</v>
      </c>
      <c r="AY42" s="170">
        <v>66906.460200000001</v>
      </c>
      <c r="AZ42" s="198"/>
      <c r="BA42" s="198">
        <v>8.1</v>
      </c>
      <c r="BB42" s="163" t="s">
        <v>136</v>
      </c>
      <c r="BC42" s="11" t="s">
        <v>2977</v>
      </c>
      <c r="BD42" s="129">
        <v>8868.9861999999994</v>
      </c>
      <c r="BE42" s="123" t="s">
        <v>2864</v>
      </c>
    </row>
    <row r="43" spans="1:62" s="130" customFormat="1" ht="108.75" customHeight="1">
      <c r="A43" s="11">
        <v>1</v>
      </c>
      <c r="B43" s="7" t="s">
        <v>3003</v>
      </c>
      <c r="C43" s="7" t="s">
        <v>133</v>
      </c>
      <c r="D43" s="7" t="s">
        <v>2975</v>
      </c>
      <c r="E43" s="169" t="s">
        <v>2851</v>
      </c>
      <c r="F43" s="7" t="s">
        <v>2852</v>
      </c>
      <c r="G43" s="163" t="s">
        <v>2853</v>
      </c>
      <c r="H43" s="73" t="s">
        <v>408</v>
      </c>
      <c r="I43" s="7" t="s">
        <v>3004</v>
      </c>
      <c r="J43" s="16" t="s">
        <v>3005</v>
      </c>
      <c r="K43" s="164" t="s">
        <v>2976</v>
      </c>
      <c r="L43" s="164" t="str">
        <f t="shared" si="3"/>
        <v>СМР, ПНР, материалы,  оборудование (за исключением замков, предоставляемых Заказчиком)</v>
      </c>
      <c r="M43" s="165" t="s">
        <v>2856</v>
      </c>
      <c r="N43" s="62" t="s">
        <v>2675</v>
      </c>
      <c r="O43" s="164" t="s">
        <v>2857</v>
      </c>
      <c r="P43" s="194" t="s">
        <v>2858</v>
      </c>
      <c r="Q43" s="24">
        <v>8954.73</v>
      </c>
      <c r="R43" s="9">
        <f t="shared" si="4"/>
        <v>10566.581399999999</v>
      </c>
      <c r="S43" s="9">
        <v>7892.4040000000005</v>
      </c>
      <c r="T43" s="9">
        <f t="shared" si="5"/>
        <v>9313.0367200000001</v>
      </c>
      <c r="U43" s="24">
        <f t="shared" si="6"/>
        <v>7892.4040000000005</v>
      </c>
      <c r="V43" s="9">
        <f t="shared" si="7"/>
        <v>9313.0367200000001</v>
      </c>
      <c r="W43" s="7" t="s">
        <v>2631</v>
      </c>
      <c r="X43" s="7" t="s">
        <v>133</v>
      </c>
      <c r="Y43" s="7" t="s">
        <v>133</v>
      </c>
      <c r="Z43" s="163" t="s">
        <v>144</v>
      </c>
      <c r="AA43" s="10">
        <v>42644</v>
      </c>
      <c r="AB43" s="10">
        <f t="shared" si="13"/>
        <v>42679</v>
      </c>
      <c r="AC43" s="163" t="s">
        <v>501</v>
      </c>
      <c r="AD43" s="195" t="s">
        <v>501</v>
      </c>
      <c r="AE43" s="164" t="str">
        <f t="shared" si="2"/>
        <v>Выполнение СМР, ПНР, материалы,  оборудование (за исключением замков, предоставляемых Заказчиком)</v>
      </c>
      <c r="AF43" s="165" t="s">
        <v>146</v>
      </c>
      <c r="AG43" s="195">
        <v>796</v>
      </c>
      <c r="AH43" s="195" t="s">
        <v>147</v>
      </c>
      <c r="AI43" s="195">
        <v>1</v>
      </c>
      <c r="AJ43" s="195">
        <v>45</v>
      </c>
      <c r="AK43" s="7" t="s">
        <v>148</v>
      </c>
      <c r="AL43" s="167">
        <f t="shared" si="8"/>
        <v>42699</v>
      </c>
      <c r="AM43" s="167">
        <f t="shared" si="9"/>
        <v>42699</v>
      </c>
      <c r="AN43" s="167">
        <v>42765</v>
      </c>
      <c r="AO43" s="7" t="s">
        <v>292</v>
      </c>
      <c r="AP43" s="195" t="s">
        <v>501</v>
      </c>
      <c r="AQ43" s="195" t="s">
        <v>136</v>
      </c>
      <c r="AR43" s="170" t="s">
        <v>501</v>
      </c>
      <c r="AS43" s="163" t="s">
        <v>2859</v>
      </c>
      <c r="AT43" s="8" t="s">
        <v>3006</v>
      </c>
      <c r="AU43" s="16" t="s">
        <v>3007</v>
      </c>
      <c r="AV43" s="167" t="s">
        <v>2862</v>
      </c>
      <c r="AW43" s="197">
        <v>42765</v>
      </c>
      <c r="AX43" s="170">
        <v>11800</v>
      </c>
      <c r="AY43" s="170">
        <v>11800</v>
      </c>
      <c r="AZ43" s="198">
        <v>1</v>
      </c>
      <c r="BA43" s="198"/>
      <c r="BB43" s="163" t="s">
        <v>136</v>
      </c>
      <c r="BC43" s="11" t="s">
        <v>2977</v>
      </c>
      <c r="BD43" s="129">
        <v>639.26499999999999</v>
      </c>
      <c r="BE43" s="123" t="s">
        <v>2864</v>
      </c>
    </row>
    <row r="44" spans="1:62" s="130" customFormat="1" ht="133.5" customHeight="1">
      <c r="A44" s="11">
        <v>1</v>
      </c>
      <c r="B44" s="7" t="s">
        <v>3008</v>
      </c>
      <c r="C44" s="7" t="s">
        <v>133</v>
      </c>
      <c r="D44" s="7" t="s">
        <v>2975</v>
      </c>
      <c r="E44" s="169" t="s">
        <v>2851</v>
      </c>
      <c r="F44" s="7" t="s">
        <v>2852</v>
      </c>
      <c r="G44" s="163" t="s">
        <v>2853</v>
      </c>
      <c r="H44" s="73" t="s">
        <v>408</v>
      </c>
      <c r="I44" s="7" t="s">
        <v>3009</v>
      </c>
      <c r="J44" s="16" t="s">
        <v>3010</v>
      </c>
      <c r="K44" s="164" t="s">
        <v>2976</v>
      </c>
      <c r="L44" s="164" t="str">
        <f t="shared" si="3"/>
        <v>СМР, ПНР, материалы,  оборудование (за исключением замков, предоставляемых Заказчиком)</v>
      </c>
      <c r="M44" s="165" t="s">
        <v>3011</v>
      </c>
      <c r="N44" s="62" t="s">
        <v>2675</v>
      </c>
      <c r="O44" s="164" t="s">
        <v>2857</v>
      </c>
      <c r="P44" s="194" t="s">
        <v>2858</v>
      </c>
      <c r="Q44" s="24">
        <v>76151.179999999993</v>
      </c>
      <c r="R44" s="9">
        <f t="shared" si="4"/>
        <v>89858.392399999982</v>
      </c>
      <c r="S44" s="9">
        <v>59027.334999999999</v>
      </c>
      <c r="T44" s="9">
        <f t="shared" si="5"/>
        <v>69652.25529999999</v>
      </c>
      <c r="U44" s="24">
        <f t="shared" si="6"/>
        <v>59027.334999999999</v>
      </c>
      <c r="V44" s="9">
        <f t="shared" si="7"/>
        <v>69652.25529999999</v>
      </c>
      <c r="W44" s="7" t="s">
        <v>2631</v>
      </c>
      <c r="X44" s="7" t="s">
        <v>133</v>
      </c>
      <c r="Y44" s="7" t="s">
        <v>133</v>
      </c>
      <c r="Z44" s="163" t="s">
        <v>144</v>
      </c>
      <c r="AA44" s="10">
        <v>42389</v>
      </c>
      <c r="AB44" s="10">
        <f t="shared" si="13"/>
        <v>42424</v>
      </c>
      <c r="AC44" s="163" t="s">
        <v>501</v>
      </c>
      <c r="AD44" s="195" t="s">
        <v>501</v>
      </c>
      <c r="AE44" s="164" t="str">
        <f t="shared" si="2"/>
        <v>Выполнение СМР, ПНР, материалы,  оборудование (за исключением замков, предоставляемых Заказчиком)</v>
      </c>
      <c r="AF44" s="165" t="s">
        <v>146</v>
      </c>
      <c r="AG44" s="195">
        <v>796</v>
      </c>
      <c r="AH44" s="195" t="s">
        <v>147</v>
      </c>
      <c r="AI44" s="195">
        <v>1</v>
      </c>
      <c r="AJ44" s="195">
        <v>45</v>
      </c>
      <c r="AK44" s="7" t="s">
        <v>148</v>
      </c>
      <c r="AL44" s="167">
        <f t="shared" si="8"/>
        <v>42444</v>
      </c>
      <c r="AM44" s="167">
        <f t="shared" si="9"/>
        <v>42444</v>
      </c>
      <c r="AN44" s="167">
        <v>42459</v>
      </c>
      <c r="AO44" s="7">
        <v>2016</v>
      </c>
      <c r="AP44" s="195" t="s">
        <v>501</v>
      </c>
      <c r="AQ44" s="195" t="s">
        <v>136</v>
      </c>
      <c r="AR44" s="170" t="s">
        <v>501</v>
      </c>
      <c r="AS44" s="163" t="s">
        <v>2859</v>
      </c>
      <c r="AT44" s="8" t="s">
        <v>3012</v>
      </c>
      <c r="AU44" s="16" t="s">
        <v>3013</v>
      </c>
      <c r="AV44" s="167" t="s">
        <v>2862</v>
      </c>
      <c r="AW44" s="197">
        <v>42459</v>
      </c>
      <c r="AX44" s="170">
        <v>101692.754</v>
      </c>
      <c r="AY44" s="170">
        <v>78811.881399999984</v>
      </c>
      <c r="AZ44" s="199">
        <v>4</v>
      </c>
      <c r="BA44" s="200">
        <v>12.879999999999999</v>
      </c>
      <c r="BB44" s="11" t="s">
        <v>408</v>
      </c>
      <c r="BC44" s="11" t="s">
        <v>2956</v>
      </c>
      <c r="BD44" s="129">
        <v>8994.9629999999997</v>
      </c>
      <c r="BE44" s="123" t="s">
        <v>2864</v>
      </c>
    </row>
    <row r="45" spans="1:62" s="130" customFormat="1" ht="149.25" customHeight="1">
      <c r="A45" s="11">
        <v>1</v>
      </c>
      <c r="B45" s="7" t="s">
        <v>3014</v>
      </c>
      <c r="C45" s="7" t="s">
        <v>133</v>
      </c>
      <c r="D45" s="7" t="s">
        <v>2975</v>
      </c>
      <c r="E45" s="169" t="s">
        <v>2851</v>
      </c>
      <c r="F45" s="7" t="s">
        <v>2852</v>
      </c>
      <c r="G45" s="163" t="s">
        <v>2853</v>
      </c>
      <c r="H45" s="163" t="s">
        <v>136</v>
      </c>
      <c r="I45" s="7" t="s">
        <v>3015</v>
      </c>
      <c r="J45" s="16" t="s">
        <v>3016</v>
      </c>
      <c r="K45" s="164" t="s">
        <v>2976</v>
      </c>
      <c r="L45" s="164" t="str">
        <f t="shared" si="3"/>
        <v>СМР, ПНР, материалы,  оборудование (за исключением замков, предоставляемых Заказчиком)</v>
      </c>
      <c r="M45" s="165" t="s">
        <v>3011</v>
      </c>
      <c r="N45" s="62" t="s">
        <v>2675</v>
      </c>
      <c r="O45" s="164" t="s">
        <v>2857</v>
      </c>
      <c r="P45" s="194" t="s">
        <v>2858</v>
      </c>
      <c r="Q45" s="24">
        <v>218709.83</v>
      </c>
      <c r="R45" s="9">
        <f t="shared" si="4"/>
        <v>258077.59939999998</v>
      </c>
      <c r="S45" s="9">
        <v>211966.83</v>
      </c>
      <c r="T45" s="9">
        <f t="shared" si="5"/>
        <v>250120.85939999996</v>
      </c>
      <c r="U45" s="24">
        <f t="shared" si="6"/>
        <v>211966.83</v>
      </c>
      <c r="V45" s="9">
        <f t="shared" si="7"/>
        <v>250120.85939999996</v>
      </c>
      <c r="W45" s="7" t="s">
        <v>2631</v>
      </c>
      <c r="X45" s="7" t="s">
        <v>133</v>
      </c>
      <c r="Y45" s="7" t="s">
        <v>133</v>
      </c>
      <c r="Z45" s="163" t="s">
        <v>144</v>
      </c>
      <c r="AA45" s="10">
        <v>42644</v>
      </c>
      <c r="AB45" s="10">
        <f t="shared" si="13"/>
        <v>42679</v>
      </c>
      <c r="AC45" s="163" t="s">
        <v>501</v>
      </c>
      <c r="AD45" s="195" t="s">
        <v>501</v>
      </c>
      <c r="AE45" s="164" t="str">
        <f t="shared" si="2"/>
        <v>Выполнение СМР, ПНР, материалы,  оборудование (за исключением замков, предоставляемых Заказчиком)</v>
      </c>
      <c r="AF45" s="165" t="s">
        <v>146</v>
      </c>
      <c r="AG45" s="195">
        <v>796</v>
      </c>
      <c r="AH45" s="195" t="s">
        <v>147</v>
      </c>
      <c r="AI45" s="195">
        <v>1</v>
      </c>
      <c r="AJ45" s="195">
        <v>45</v>
      </c>
      <c r="AK45" s="7" t="s">
        <v>148</v>
      </c>
      <c r="AL45" s="167">
        <f t="shared" si="8"/>
        <v>42699</v>
      </c>
      <c r="AM45" s="167">
        <f t="shared" si="9"/>
        <v>42699</v>
      </c>
      <c r="AN45" s="167">
        <v>42734</v>
      </c>
      <c r="AO45" s="7">
        <v>2016</v>
      </c>
      <c r="AP45" s="195" t="s">
        <v>501</v>
      </c>
      <c r="AQ45" s="195" t="s">
        <v>136</v>
      </c>
      <c r="AR45" s="170" t="s">
        <v>501</v>
      </c>
      <c r="AS45" s="163" t="s">
        <v>2859</v>
      </c>
      <c r="AT45" s="8" t="s">
        <v>3017</v>
      </c>
      <c r="AU45" s="16" t="s">
        <v>3018</v>
      </c>
      <c r="AV45" s="167" t="s">
        <v>2862</v>
      </c>
      <c r="AW45" s="197">
        <v>42734</v>
      </c>
      <c r="AX45" s="170">
        <v>388209.74579999998</v>
      </c>
      <c r="AY45" s="170">
        <v>271746.82559999998</v>
      </c>
      <c r="AZ45" s="199">
        <v>32</v>
      </c>
      <c r="BA45" s="200">
        <v>12.6</v>
      </c>
      <c r="BB45" s="11" t="s">
        <v>408</v>
      </c>
      <c r="BC45" s="11" t="s">
        <v>2956</v>
      </c>
      <c r="BD45" s="129">
        <v>15867.365599999999</v>
      </c>
      <c r="BE45" s="123" t="s">
        <v>2864</v>
      </c>
    </row>
    <row r="46" spans="1:62" s="130" customFormat="1" ht="120" customHeight="1">
      <c r="A46" s="11">
        <v>2</v>
      </c>
      <c r="B46" s="7" t="s">
        <v>3019</v>
      </c>
      <c r="C46" s="7" t="s">
        <v>133</v>
      </c>
      <c r="D46" s="7" t="s">
        <v>2975</v>
      </c>
      <c r="E46" s="169" t="s">
        <v>2851</v>
      </c>
      <c r="F46" s="7" t="s">
        <v>2852</v>
      </c>
      <c r="G46" s="163" t="s">
        <v>2853</v>
      </c>
      <c r="H46" s="73" t="s">
        <v>408</v>
      </c>
      <c r="I46" s="7" t="s">
        <v>3020</v>
      </c>
      <c r="J46" s="16" t="s">
        <v>3021</v>
      </c>
      <c r="K46" s="164" t="s">
        <v>2882</v>
      </c>
      <c r="L46" s="164" t="str">
        <f t="shared" si="3"/>
        <v>СМР, ПНР, материалы</v>
      </c>
      <c r="M46" s="165" t="s">
        <v>2856</v>
      </c>
      <c r="N46" s="62" t="s">
        <v>2675</v>
      </c>
      <c r="O46" s="164" t="s">
        <v>2857</v>
      </c>
      <c r="P46" s="194" t="s">
        <v>2858</v>
      </c>
      <c r="Q46" s="24">
        <v>8006.84</v>
      </c>
      <c r="R46" s="9">
        <f t="shared" si="4"/>
        <v>9448.0712000000003</v>
      </c>
      <c r="S46" s="9">
        <v>7812.5410000000002</v>
      </c>
      <c r="T46" s="9">
        <f t="shared" si="5"/>
        <v>9218.7983800000002</v>
      </c>
      <c r="U46" s="24">
        <f t="shared" si="6"/>
        <v>7812.5410000000002</v>
      </c>
      <c r="V46" s="9">
        <f t="shared" si="7"/>
        <v>9218.7983800000002</v>
      </c>
      <c r="W46" s="7" t="s">
        <v>2631</v>
      </c>
      <c r="X46" s="7" t="s">
        <v>133</v>
      </c>
      <c r="Y46" s="7" t="s">
        <v>133</v>
      </c>
      <c r="Z46" s="163" t="s">
        <v>144</v>
      </c>
      <c r="AA46" s="10">
        <v>42583</v>
      </c>
      <c r="AB46" s="10">
        <f t="shared" si="13"/>
        <v>42618</v>
      </c>
      <c r="AC46" s="163" t="s">
        <v>501</v>
      </c>
      <c r="AD46" s="195" t="s">
        <v>501</v>
      </c>
      <c r="AE46" s="164" t="str">
        <f t="shared" si="2"/>
        <v>Выполнение СМР, ПНР, материалы</v>
      </c>
      <c r="AF46" s="165" t="s">
        <v>146</v>
      </c>
      <c r="AG46" s="195">
        <v>796</v>
      </c>
      <c r="AH46" s="195" t="s">
        <v>147</v>
      </c>
      <c r="AI46" s="195">
        <v>1</v>
      </c>
      <c r="AJ46" s="195">
        <v>45</v>
      </c>
      <c r="AK46" s="7" t="s">
        <v>148</v>
      </c>
      <c r="AL46" s="167">
        <f t="shared" si="8"/>
        <v>42638</v>
      </c>
      <c r="AM46" s="167">
        <f t="shared" si="9"/>
        <v>42638</v>
      </c>
      <c r="AN46" s="167">
        <v>42765</v>
      </c>
      <c r="AO46" s="7" t="s">
        <v>292</v>
      </c>
      <c r="AP46" s="195" t="s">
        <v>501</v>
      </c>
      <c r="AQ46" s="195" t="s">
        <v>136</v>
      </c>
      <c r="AR46" s="170" t="s">
        <v>501</v>
      </c>
      <c r="AS46" s="163" t="s">
        <v>2859</v>
      </c>
      <c r="AT46" s="8" t="s">
        <v>3022</v>
      </c>
      <c r="AU46" s="16" t="s">
        <v>3023</v>
      </c>
      <c r="AV46" s="167" t="s">
        <v>2862</v>
      </c>
      <c r="AW46" s="197">
        <v>42765</v>
      </c>
      <c r="AX46" s="170">
        <v>11560.000000600001</v>
      </c>
      <c r="AY46" s="170">
        <v>11559.9998</v>
      </c>
      <c r="AZ46" s="199"/>
      <c r="BA46" s="200">
        <v>1.4</v>
      </c>
      <c r="BB46" s="163" t="s">
        <v>136</v>
      </c>
      <c r="BC46" s="11" t="s">
        <v>2977</v>
      </c>
      <c r="BD46" s="129">
        <v>1564.3142</v>
      </c>
      <c r="BE46" s="123" t="s">
        <v>2864</v>
      </c>
    </row>
    <row r="47" spans="1:62" s="130" customFormat="1" ht="162.75" customHeight="1">
      <c r="A47" s="11">
        <v>1</v>
      </c>
      <c r="B47" s="7" t="s">
        <v>3024</v>
      </c>
      <c r="C47" s="7" t="s">
        <v>133</v>
      </c>
      <c r="D47" s="7" t="s">
        <v>2975</v>
      </c>
      <c r="E47" s="169" t="s">
        <v>2851</v>
      </c>
      <c r="F47" s="7" t="s">
        <v>2852</v>
      </c>
      <c r="G47" s="163" t="s">
        <v>2853</v>
      </c>
      <c r="H47" s="73" t="s">
        <v>408</v>
      </c>
      <c r="I47" s="7" t="s">
        <v>3025</v>
      </c>
      <c r="J47" s="16" t="s">
        <v>3026</v>
      </c>
      <c r="K47" s="164" t="s">
        <v>2976</v>
      </c>
      <c r="L47" s="164" t="str">
        <f t="shared" si="3"/>
        <v>СМР, ПНР, материалы,  оборудование (за исключением замков, предоставляемых Заказчиком)</v>
      </c>
      <c r="M47" s="165" t="s">
        <v>3011</v>
      </c>
      <c r="N47" s="62" t="s">
        <v>2675</v>
      </c>
      <c r="O47" s="164" t="s">
        <v>2857</v>
      </c>
      <c r="P47" s="194" t="s">
        <v>2858</v>
      </c>
      <c r="Q47" s="24">
        <v>81426.59</v>
      </c>
      <c r="R47" s="9">
        <f t="shared" si="4"/>
        <v>96083.376199999984</v>
      </c>
      <c r="S47" s="9">
        <v>72671.243000000002</v>
      </c>
      <c r="T47" s="9">
        <f t="shared" si="5"/>
        <v>85752.066739999995</v>
      </c>
      <c r="U47" s="24">
        <f t="shared" si="6"/>
        <v>72671.243000000002</v>
      </c>
      <c r="V47" s="9">
        <f t="shared" si="7"/>
        <v>85752.066739999995</v>
      </c>
      <c r="W47" s="7" t="s">
        <v>2631</v>
      </c>
      <c r="X47" s="7" t="s">
        <v>133</v>
      </c>
      <c r="Y47" s="7" t="s">
        <v>133</v>
      </c>
      <c r="Z47" s="163" t="s">
        <v>144</v>
      </c>
      <c r="AA47" s="10">
        <v>42339</v>
      </c>
      <c r="AB47" s="10">
        <f t="shared" si="13"/>
        <v>42374</v>
      </c>
      <c r="AC47" s="163" t="s">
        <v>501</v>
      </c>
      <c r="AD47" s="195" t="s">
        <v>501</v>
      </c>
      <c r="AE47" s="164" t="str">
        <f t="shared" si="2"/>
        <v>Выполнение СМР, ПНР, материалы,  оборудование (за исключением замков, предоставляемых Заказчиком)</v>
      </c>
      <c r="AF47" s="165" t="s">
        <v>146</v>
      </c>
      <c r="AG47" s="195">
        <v>796</v>
      </c>
      <c r="AH47" s="195" t="s">
        <v>147</v>
      </c>
      <c r="AI47" s="195">
        <v>1</v>
      </c>
      <c r="AJ47" s="195">
        <v>45</v>
      </c>
      <c r="AK47" s="7" t="s">
        <v>148</v>
      </c>
      <c r="AL47" s="167">
        <f t="shared" si="8"/>
        <v>42394</v>
      </c>
      <c r="AM47" s="167">
        <f t="shared" si="9"/>
        <v>42394</v>
      </c>
      <c r="AN47" s="167">
        <v>42399</v>
      </c>
      <c r="AO47" s="7">
        <v>2016</v>
      </c>
      <c r="AP47" s="195" t="s">
        <v>501</v>
      </c>
      <c r="AQ47" s="195" t="s">
        <v>136</v>
      </c>
      <c r="AR47" s="170" t="s">
        <v>501</v>
      </c>
      <c r="AS47" s="163" t="s">
        <v>2859</v>
      </c>
      <c r="AT47" s="8" t="s">
        <v>3027</v>
      </c>
      <c r="AU47" s="16" t="s">
        <v>3028</v>
      </c>
      <c r="AV47" s="167" t="s">
        <v>2862</v>
      </c>
      <c r="AW47" s="197">
        <v>42399</v>
      </c>
      <c r="AX47" s="170">
        <v>136615.21979999999</v>
      </c>
      <c r="AY47" s="170">
        <v>105876.8216</v>
      </c>
      <c r="AZ47" s="199">
        <v>5</v>
      </c>
      <c r="BA47" s="200">
        <v>11.04</v>
      </c>
      <c r="BB47" s="11" t="s">
        <v>408</v>
      </c>
      <c r="BC47" s="11" t="s">
        <v>2956</v>
      </c>
      <c r="BD47" s="129">
        <v>10981.5638</v>
      </c>
      <c r="BE47" s="123" t="s">
        <v>2864</v>
      </c>
    </row>
    <row r="48" spans="1:62" s="130" customFormat="1" ht="75" customHeight="1">
      <c r="A48" s="11">
        <v>2</v>
      </c>
      <c r="B48" s="7" t="s">
        <v>3029</v>
      </c>
      <c r="C48" s="7" t="s">
        <v>133</v>
      </c>
      <c r="D48" s="7" t="s">
        <v>2975</v>
      </c>
      <c r="E48" s="169" t="s">
        <v>2851</v>
      </c>
      <c r="F48" s="7" t="s">
        <v>2852</v>
      </c>
      <c r="G48" s="163" t="s">
        <v>2853</v>
      </c>
      <c r="H48" s="73" t="s">
        <v>408</v>
      </c>
      <c r="I48" s="7" t="s">
        <v>3030</v>
      </c>
      <c r="J48" s="16" t="s">
        <v>3031</v>
      </c>
      <c r="K48" s="164" t="s">
        <v>2882</v>
      </c>
      <c r="L48" s="164" t="str">
        <f t="shared" si="3"/>
        <v>СМР, ПНР, материалы</v>
      </c>
      <c r="M48" s="165" t="s">
        <v>2856</v>
      </c>
      <c r="N48" s="62" t="s">
        <v>2675</v>
      </c>
      <c r="O48" s="164" t="s">
        <v>2857</v>
      </c>
      <c r="P48" s="194" t="s">
        <v>2858</v>
      </c>
      <c r="Q48" s="24">
        <v>6164.22</v>
      </c>
      <c r="R48" s="9">
        <f t="shared" si="4"/>
        <v>7273.7795999999998</v>
      </c>
      <c r="S48" s="9">
        <v>5575.2079999999996</v>
      </c>
      <c r="T48" s="9">
        <f t="shared" si="5"/>
        <v>6578.7454399999988</v>
      </c>
      <c r="U48" s="24">
        <f t="shared" si="6"/>
        <v>5575.2079999999996</v>
      </c>
      <c r="V48" s="9">
        <f t="shared" si="7"/>
        <v>6578.7454399999988</v>
      </c>
      <c r="W48" s="7" t="s">
        <v>2631</v>
      </c>
      <c r="X48" s="7" t="s">
        <v>133</v>
      </c>
      <c r="Y48" s="7" t="s">
        <v>133</v>
      </c>
      <c r="Z48" s="163" t="s">
        <v>144</v>
      </c>
      <c r="AA48" s="10">
        <v>42583</v>
      </c>
      <c r="AB48" s="10">
        <f t="shared" si="13"/>
        <v>42618</v>
      </c>
      <c r="AC48" s="163" t="s">
        <v>501</v>
      </c>
      <c r="AD48" s="195" t="s">
        <v>501</v>
      </c>
      <c r="AE48" s="164" t="str">
        <f t="shared" si="2"/>
        <v>Выполнение СМР, ПНР, материалы</v>
      </c>
      <c r="AF48" s="165" t="s">
        <v>146</v>
      </c>
      <c r="AG48" s="195">
        <v>796</v>
      </c>
      <c r="AH48" s="195" t="s">
        <v>147</v>
      </c>
      <c r="AI48" s="195">
        <v>1</v>
      </c>
      <c r="AJ48" s="195">
        <v>45</v>
      </c>
      <c r="AK48" s="7" t="s">
        <v>148</v>
      </c>
      <c r="AL48" s="167">
        <f t="shared" si="8"/>
        <v>42638</v>
      </c>
      <c r="AM48" s="167">
        <f t="shared" si="9"/>
        <v>42638</v>
      </c>
      <c r="AN48" s="167">
        <v>42765</v>
      </c>
      <c r="AO48" s="7" t="s">
        <v>292</v>
      </c>
      <c r="AP48" s="195" t="s">
        <v>501</v>
      </c>
      <c r="AQ48" s="195" t="s">
        <v>136</v>
      </c>
      <c r="AR48" s="170" t="s">
        <v>501</v>
      </c>
      <c r="AS48" s="163" t="s">
        <v>2859</v>
      </c>
      <c r="AT48" s="8" t="s">
        <v>3032</v>
      </c>
      <c r="AU48" s="16" t="s">
        <v>3033</v>
      </c>
      <c r="AV48" s="167" t="s">
        <v>2862</v>
      </c>
      <c r="AW48" s="197">
        <v>42765</v>
      </c>
      <c r="AX48" s="170">
        <v>8257.0617999999995</v>
      </c>
      <c r="AY48" s="170">
        <v>8257.0617999999995</v>
      </c>
      <c r="AZ48" s="199"/>
      <c r="BA48" s="200">
        <v>1</v>
      </c>
      <c r="BB48" s="163" t="s">
        <v>136</v>
      </c>
      <c r="BC48" s="11" t="s">
        <v>2977</v>
      </c>
      <c r="BD48" s="129">
        <v>856.47940000000006</v>
      </c>
      <c r="BE48" s="123" t="s">
        <v>2864</v>
      </c>
    </row>
    <row r="49" spans="1:57" s="130" customFormat="1" ht="148.5" customHeight="1">
      <c r="A49" s="11">
        <v>1</v>
      </c>
      <c r="B49" s="7" t="s">
        <v>3034</v>
      </c>
      <c r="C49" s="7" t="s">
        <v>133</v>
      </c>
      <c r="D49" s="7" t="s">
        <v>2975</v>
      </c>
      <c r="E49" s="169" t="s">
        <v>2851</v>
      </c>
      <c r="F49" s="7" t="s">
        <v>2852</v>
      </c>
      <c r="G49" s="163" t="s">
        <v>2853</v>
      </c>
      <c r="H49" s="73" t="s">
        <v>408</v>
      </c>
      <c r="I49" s="7" t="s">
        <v>3035</v>
      </c>
      <c r="J49" s="16" t="s">
        <v>3036</v>
      </c>
      <c r="K49" s="164" t="s">
        <v>2976</v>
      </c>
      <c r="L49" s="164" t="str">
        <f t="shared" si="3"/>
        <v>СМР, ПНР, материалы,  оборудование (за исключением замков, предоставляемых Заказчиком)</v>
      </c>
      <c r="M49" s="165" t="s">
        <v>2956</v>
      </c>
      <c r="N49" s="62" t="s">
        <v>2675</v>
      </c>
      <c r="O49" s="164" t="s">
        <v>2857</v>
      </c>
      <c r="P49" s="194" t="s">
        <v>2858</v>
      </c>
      <c r="Q49" s="24">
        <v>164629.04</v>
      </c>
      <c r="R49" s="9">
        <f t="shared" si="4"/>
        <v>194262.2672</v>
      </c>
      <c r="S49" s="9">
        <v>142716.08799999999</v>
      </c>
      <c r="T49" s="9">
        <f t="shared" si="5"/>
        <v>168404.98383999997</v>
      </c>
      <c r="U49" s="24">
        <f t="shared" si="6"/>
        <v>142716.08799999999</v>
      </c>
      <c r="V49" s="9">
        <f t="shared" si="7"/>
        <v>168404.98383999997</v>
      </c>
      <c r="W49" s="7" t="s">
        <v>2631</v>
      </c>
      <c r="X49" s="7" t="s">
        <v>133</v>
      </c>
      <c r="Y49" s="7" t="s">
        <v>133</v>
      </c>
      <c r="Z49" s="163" t="s">
        <v>144</v>
      </c>
      <c r="AA49" s="10">
        <v>42644</v>
      </c>
      <c r="AB49" s="10">
        <f t="shared" si="13"/>
        <v>42679</v>
      </c>
      <c r="AC49" s="163" t="s">
        <v>501</v>
      </c>
      <c r="AD49" s="195" t="s">
        <v>501</v>
      </c>
      <c r="AE49" s="164" t="str">
        <f t="shared" si="2"/>
        <v>Выполнение СМР, ПНР, материалы,  оборудование (за исключением замков, предоставляемых Заказчиком)</v>
      </c>
      <c r="AF49" s="165" t="s">
        <v>146</v>
      </c>
      <c r="AG49" s="195">
        <v>796</v>
      </c>
      <c r="AH49" s="195" t="s">
        <v>147</v>
      </c>
      <c r="AI49" s="195">
        <v>1</v>
      </c>
      <c r="AJ49" s="195">
        <v>45</v>
      </c>
      <c r="AK49" s="7" t="s">
        <v>148</v>
      </c>
      <c r="AL49" s="167">
        <f t="shared" si="8"/>
        <v>42699</v>
      </c>
      <c r="AM49" s="167">
        <f t="shared" si="9"/>
        <v>42699</v>
      </c>
      <c r="AN49" s="167">
        <v>42825</v>
      </c>
      <c r="AO49" s="7" t="s">
        <v>292</v>
      </c>
      <c r="AP49" s="195" t="s">
        <v>501</v>
      </c>
      <c r="AQ49" s="195" t="s">
        <v>136</v>
      </c>
      <c r="AR49" s="170" t="s">
        <v>501</v>
      </c>
      <c r="AS49" s="163" t="s">
        <v>2859</v>
      </c>
      <c r="AT49" s="8" t="s">
        <v>3037</v>
      </c>
      <c r="AU49" s="165" t="s">
        <v>3038</v>
      </c>
      <c r="AV49" s="167" t="s">
        <v>2862</v>
      </c>
      <c r="AW49" s="197">
        <v>42825</v>
      </c>
      <c r="AX49" s="170">
        <v>575490.50760000001</v>
      </c>
      <c r="AY49" s="170">
        <v>575490.50760000001</v>
      </c>
      <c r="AZ49" s="199">
        <v>70</v>
      </c>
      <c r="BA49" s="200">
        <v>175.94</v>
      </c>
      <c r="BB49" s="11" t="s">
        <v>408</v>
      </c>
      <c r="BC49" s="11" t="s">
        <v>2956</v>
      </c>
      <c r="BD49" s="129">
        <v>375200.65643999999</v>
      </c>
      <c r="BE49" s="123" t="s">
        <v>2864</v>
      </c>
    </row>
    <row r="50" spans="1:57" s="130" customFormat="1" ht="126" customHeight="1">
      <c r="A50" s="11">
        <v>1</v>
      </c>
      <c r="B50" s="7" t="s">
        <v>3039</v>
      </c>
      <c r="C50" s="7" t="s">
        <v>133</v>
      </c>
      <c r="D50" s="7" t="s">
        <v>2975</v>
      </c>
      <c r="E50" s="169" t="s">
        <v>2851</v>
      </c>
      <c r="F50" s="7" t="s">
        <v>2852</v>
      </c>
      <c r="G50" s="163" t="s">
        <v>2853</v>
      </c>
      <c r="H50" s="73" t="s">
        <v>408</v>
      </c>
      <c r="I50" s="7" t="s">
        <v>3040</v>
      </c>
      <c r="J50" s="16" t="s">
        <v>3041</v>
      </c>
      <c r="K50" s="164" t="s">
        <v>2976</v>
      </c>
      <c r="L50" s="164" t="str">
        <f t="shared" si="3"/>
        <v>СМР, ПНР, материалы,  оборудование (за исключением замков, предоставляемых Заказчиком)</v>
      </c>
      <c r="M50" s="165" t="s">
        <v>3011</v>
      </c>
      <c r="N50" s="62" t="s">
        <v>2675</v>
      </c>
      <c r="O50" s="164" t="s">
        <v>2857</v>
      </c>
      <c r="P50" s="194" t="s">
        <v>2858</v>
      </c>
      <c r="Q50" s="24">
        <v>48853.23</v>
      </c>
      <c r="R50" s="9">
        <f t="shared" si="4"/>
        <v>57646.811399999999</v>
      </c>
      <c r="S50" s="9">
        <v>47925.981</v>
      </c>
      <c r="T50" s="9">
        <f t="shared" si="5"/>
        <v>56552.657579999999</v>
      </c>
      <c r="U50" s="24">
        <f t="shared" si="6"/>
        <v>47925.981</v>
      </c>
      <c r="V50" s="9">
        <f t="shared" si="7"/>
        <v>56552.657579999999</v>
      </c>
      <c r="W50" s="7" t="s">
        <v>2631</v>
      </c>
      <c r="X50" s="7" t="s">
        <v>133</v>
      </c>
      <c r="Y50" s="7" t="s">
        <v>133</v>
      </c>
      <c r="Z50" s="163" t="s">
        <v>144</v>
      </c>
      <c r="AA50" s="10">
        <v>42614</v>
      </c>
      <c r="AB50" s="10">
        <f t="shared" si="13"/>
        <v>42649</v>
      </c>
      <c r="AC50" s="163" t="s">
        <v>501</v>
      </c>
      <c r="AD50" s="195" t="s">
        <v>501</v>
      </c>
      <c r="AE50" s="164" t="str">
        <f t="shared" si="2"/>
        <v>Выполнение СМР, ПНР, материалы,  оборудование (за исключением замков, предоставляемых Заказчиком)</v>
      </c>
      <c r="AF50" s="165" t="s">
        <v>146</v>
      </c>
      <c r="AG50" s="195">
        <v>796</v>
      </c>
      <c r="AH50" s="195" t="s">
        <v>147</v>
      </c>
      <c r="AI50" s="195">
        <v>1</v>
      </c>
      <c r="AJ50" s="195">
        <v>45</v>
      </c>
      <c r="AK50" s="7" t="s">
        <v>148</v>
      </c>
      <c r="AL50" s="167">
        <f t="shared" si="8"/>
        <v>42669</v>
      </c>
      <c r="AM50" s="167">
        <f t="shared" si="9"/>
        <v>42669</v>
      </c>
      <c r="AN50" s="167">
        <v>43495</v>
      </c>
      <c r="AO50" s="163" t="s">
        <v>724</v>
      </c>
      <c r="AP50" s="195" t="s">
        <v>501</v>
      </c>
      <c r="AQ50" s="195" t="s">
        <v>136</v>
      </c>
      <c r="AR50" s="170" t="s">
        <v>501</v>
      </c>
      <c r="AS50" s="163" t="s">
        <v>2859</v>
      </c>
      <c r="AT50" s="8" t="s">
        <v>3042</v>
      </c>
      <c r="AU50" s="165" t="s">
        <v>3043</v>
      </c>
      <c r="AV50" s="167" t="s">
        <v>2862</v>
      </c>
      <c r="AW50" s="197">
        <v>43495</v>
      </c>
      <c r="AX50" s="170">
        <v>89146.722600000008</v>
      </c>
      <c r="AY50" s="170">
        <v>62402.706999999995</v>
      </c>
      <c r="AZ50" s="199">
        <v>0</v>
      </c>
      <c r="BA50" s="200">
        <v>5.3</v>
      </c>
      <c r="BB50" s="11" t="s">
        <v>408</v>
      </c>
      <c r="BC50" s="11" t="s">
        <v>2956</v>
      </c>
      <c r="BD50" s="129">
        <v>5046.7065999999995</v>
      </c>
      <c r="BE50" s="123" t="s">
        <v>2864</v>
      </c>
    </row>
    <row r="51" spans="1:57" s="130" customFormat="1" ht="114.75" customHeight="1">
      <c r="A51" s="11">
        <v>1</v>
      </c>
      <c r="B51" s="7" t="s">
        <v>3044</v>
      </c>
      <c r="C51" s="7" t="s">
        <v>133</v>
      </c>
      <c r="D51" s="7" t="s">
        <v>2975</v>
      </c>
      <c r="E51" s="169" t="s">
        <v>2851</v>
      </c>
      <c r="F51" s="7" t="s">
        <v>2852</v>
      </c>
      <c r="G51" s="163" t="s">
        <v>2853</v>
      </c>
      <c r="H51" s="163" t="s">
        <v>136</v>
      </c>
      <c r="I51" s="7" t="s">
        <v>3045</v>
      </c>
      <c r="J51" s="16" t="s">
        <v>3046</v>
      </c>
      <c r="K51" s="164" t="s">
        <v>2976</v>
      </c>
      <c r="L51" s="164" t="str">
        <f t="shared" si="3"/>
        <v>СМР, ПНР, материалы,  оборудование (за исключением замков, предоставляемых Заказчиком)</v>
      </c>
      <c r="M51" s="165" t="s">
        <v>2856</v>
      </c>
      <c r="N51" s="62" t="s">
        <v>2675</v>
      </c>
      <c r="O51" s="164" t="s">
        <v>2857</v>
      </c>
      <c r="P51" s="194" t="s">
        <v>2858</v>
      </c>
      <c r="Q51" s="24">
        <v>129101.16</v>
      </c>
      <c r="R51" s="9">
        <f t="shared" si="4"/>
        <v>152339.3688</v>
      </c>
      <c r="S51" s="9">
        <v>93036.654999999999</v>
      </c>
      <c r="T51" s="9">
        <f t="shared" si="5"/>
        <v>109783.25289999999</v>
      </c>
      <c r="U51" s="24">
        <f t="shared" si="6"/>
        <v>93036.654999999999</v>
      </c>
      <c r="V51" s="9">
        <f t="shared" si="7"/>
        <v>109783.25289999999</v>
      </c>
      <c r="W51" s="7" t="s">
        <v>143</v>
      </c>
      <c r="X51" s="7" t="s">
        <v>133</v>
      </c>
      <c r="Y51" s="7" t="s">
        <v>133</v>
      </c>
      <c r="Z51" s="163" t="s">
        <v>144</v>
      </c>
      <c r="AA51" s="10">
        <v>42401</v>
      </c>
      <c r="AB51" s="10">
        <f>AA51+60</f>
        <v>42461</v>
      </c>
      <c r="AC51" s="163" t="s">
        <v>501</v>
      </c>
      <c r="AD51" s="195" t="s">
        <v>501</v>
      </c>
      <c r="AE51" s="164" t="str">
        <f t="shared" si="2"/>
        <v>Выполнение СМР, ПНР, материалы,  оборудование (за исключением замков, предоставляемых Заказчиком)</v>
      </c>
      <c r="AF51" s="165" t="s">
        <v>146</v>
      </c>
      <c r="AG51" s="195">
        <v>796</v>
      </c>
      <c r="AH51" s="195" t="s">
        <v>147</v>
      </c>
      <c r="AI51" s="195">
        <v>1</v>
      </c>
      <c r="AJ51" s="195">
        <v>45</v>
      </c>
      <c r="AK51" s="7" t="s">
        <v>148</v>
      </c>
      <c r="AL51" s="167">
        <f t="shared" si="8"/>
        <v>42481</v>
      </c>
      <c r="AM51" s="167">
        <f t="shared" si="9"/>
        <v>42481</v>
      </c>
      <c r="AN51" s="167">
        <v>42765</v>
      </c>
      <c r="AO51" s="7" t="s">
        <v>292</v>
      </c>
      <c r="AP51" s="195" t="s">
        <v>501</v>
      </c>
      <c r="AQ51" s="195" t="s">
        <v>136</v>
      </c>
      <c r="AR51" s="170" t="s">
        <v>501</v>
      </c>
      <c r="AS51" s="163" t="s">
        <v>2859</v>
      </c>
      <c r="AT51" s="201" t="s">
        <v>3047</v>
      </c>
      <c r="AU51" s="165" t="s">
        <v>3048</v>
      </c>
      <c r="AV51" s="167" t="s">
        <v>2862</v>
      </c>
      <c r="AW51" s="197">
        <v>42765</v>
      </c>
      <c r="AX51" s="170">
        <v>172127.85080000001</v>
      </c>
      <c r="AY51" s="170">
        <v>133399.08259999999</v>
      </c>
      <c r="AZ51" s="199">
        <v>0</v>
      </c>
      <c r="BA51" s="200"/>
      <c r="BB51" s="163" t="s">
        <v>136</v>
      </c>
      <c r="BC51" s="11" t="s">
        <v>2925</v>
      </c>
      <c r="BD51" s="129">
        <v>12078.303</v>
      </c>
      <c r="BE51" s="123" t="s">
        <v>2864</v>
      </c>
    </row>
    <row r="52" spans="1:57" s="130" customFormat="1" ht="93" customHeight="1">
      <c r="A52" s="11">
        <v>1</v>
      </c>
      <c r="B52" s="7" t="s">
        <v>3049</v>
      </c>
      <c r="C52" s="7" t="s">
        <v>133</v>
      </c>
      <c r="D52" s="7" t="s">
        <v>2975</v>
      </c>
      <c r="E52" s="169" t="s">
        <v>2851</v>
      </c>
      <c r="F52" s="7" t="s">
        <v>2852</v>
      </c>
      <c r="G52" s="163" t="s">
        <v>2853</v>
      </c>
      <c r="H52" s="73" t="s">
        <v>408</v>
      </c>
      <c r="I52" s="7" t="s">
        <v>3050</v>
      </c>
      <c r="J52" s="16" t="s">
        <v>3051</v>
      </c>
      <c r="K52" s="164" t="s">
        <v>2882</v>
      </c>
      <c r="L52" s="164" t="str">
        <f t="shared" si="3"/>
        <v>СМР, ПНР, материалы</v>
      </c>
      <c r="M52" s="165" t="s">
        <v>2956</v>
      </c>
      <c r="N52" s="62" t="s">
        <v>2675</v>
      </c>
      <c r="O52" s="164" t="s">
        <v>2857</v>
      </c>
      <c r="P52" s="194" t="s">
        <v>2858</v>
      </c>
      <c r="Q52" s="24">
        <v>646.44000000000005</v>
      </c>
      <c r="R52" s="9">
        <f t="shared" si="4"/>
        <v>762.79920000000004</v>
      </c>
      <c r="S52" s="9">
        <v>562.69600000000003</v>
      </c>
      <c r="T52" s="9">
        <f t="shared" si="5"/>
        <v>663.98127999999997</v>
      </c>
      <c r="U52" s="24">
        <f t="shared" si="6"/>
        <v>562.69600000000003</v>
      </c>
      <c r="V52" s="9">
        <f t="shared" si="7"/>
        <v>663.98127999999997</v>
      </c>
      <c r="W52" s="7" t="s">
        <v>2631</v>
      </c>
      <c r="X52" s="7" t="s">
        <v>133</v>
      </c>
      <c r="Y52" s="7" t="s">
        <v>133</v>
      </c>
      <c r="Z52" s="163" t="s">
        <v>144</v>
      </c>
      <c r="AA52" s="10">
        <v>42430</v>
      </c>
      <c r="AB52" s="10">
        <f t="shared" si="13"/>
        <v>42465</v>
      </c>
      <c r="AC52" s="163" t="s">
        <v>501</v>
      </c>
      <c r="AD52" s="195" t="s">
        <v>501</v>
      </c>
      <c r="AE52" s="164" t="str">
        <f t="shared" si="2"/>
        <v>Выполнение СМР, ПНР, материалы</v>
      </c>
      <c r="AF52" s="165" t="s">
        <v>146</v>
      </c>
      <c r="AG52" s="195">
        <v>796</v>
      </c>
      <c r="AH52" s="195" t="s">
        <v>147</v>
      </c>
      <c r="AI52" s="195">
        <v>1</v>
      </c>
      <c r="AJ52" s="195">
        <v>45</v>
      </c>
      <c r="AK52" s="7" t="s">
        <v>148</v>
      </c>
      <c r="AL52" s="167">
        <f t="shared" si="8"/>
        <v>42485</v>
      </c>
      <c r="AM52" s="167">
        <f t="shared" si="9"/>
        <v>42485</v>
      </c>
      <c r="AN52" s="167">
        <v>42551</v>
      </c>
      <c r="AO52" s="7">
        <v>2016</v>
      </c>
      <c r="AP52" s="195" t="s">
        <v>501</v>
      </c>
      <c r="AQ52" s="195" t="s">
        <v>136</v>
      </c>
      <c r="AR52" s="170" t="s">
        <v>501</v>
      </c>
      <c r="AS52" s="163" t="s">
        <v>2859</v>
      </c>
      <c r="AT52" s="8" t="s">
        <v>3052</v>
      </c>
      <c r="AU52" s="16" t="s">
        <v>3053</v>
      </c>
      <c r="AV52" s="167" t="s">
        <v>2862</v>
      </c>
      <c r="AW52" s="197">
        <v>42551</v>
      </c>
      <c r="AX52" s="170">
        <v>882.92316459999995</v>
      </c>
      <c r="AY52" s="170">
        <v>882.92316459999995</v>
      </c>
      <c r="AZ52" s="202"/>
      <c r="BA52" s="203">
        <v>0.24</v>
      </c>
      <c r="BB52" s="11" t="s">
        <v>408</v>
      </c>
      <c r="BC52" s="11" t="s">
        <v>2956</v>
      </c>
      <c r="BD52" s="129">
        <v>96.547599999999989</v>
      </c>
      <c r="BE52" s="123" t="s">
        <v>2864</v>
      </c>
    </row>
    <row r="53" spans="1:57" s="130" customFormat="1" ht="71.25" customHeight="1">
      <c r="A53" s="11">
        <v>1</v>
      </c>
      <c r="B53" s="7" t="s">
        <v>3054</v>
      </c>
      <c r="C53" s="7" t="s">
        <v>133</v>
      </c>
      <c r="D53" s="7" t="s">
        <v>2975</v>
      </c>
      <c r="E53" s="169" t="s">
        <v>2851</v>
      </c>
      <c r="F53" s="7" t="s">
        <v>2852</v>
      </c>
      <c r="G53" s="163" t="s">
        <v>2853</v>
      </c>
      <c r="H53" s="73" t="s">
        <v>408</v>
      </c>
      <c r="I53" s="7" t="s">
        <v>3055</v>
      </c>
      <c r="J53" s="16" t="s">
        <v>3056</v>
      </c>
      <c r="K53" s="164" t="s">
        <v>2882</v>
      </c>
      <c r="L53" s="164" t="str">
        <f t="shared" si="3"/>
        <v>СМР, ПНР, материалы</v>
      </c>
      <c r="M53" s="165" t="s">
        <v>2956</v>
      </c>
      <c r="N53" s="62" t="s">
        <v>2675</v>
      </c>
      <c r="O53" s="164" t="s">
        <v>2857</v>
      </c>
      <c r="P53" s="194" t="s">
        <v>2858</v>
      </c>
      <c r="Q53" s="24">
        <v>569.69000000000005</v>
      </c>
      <c r="R53" s="9">
        <f t="shared" si="4"/>
        <v>672.23419999999999</v>
      </c>
      <c r="S53" s="9">
        <v>495.86</v>
      </c>
      <c r="T53" s="9">
        <f t="shared" si="5"/>
        <v>585.11479999999995</v>
      </c>
      <c r="U53" s="24">
        <f t="shared" si="6"/>
        <v>495.86</v>
      </c>
      <c r="V53" s="9">
        <f t="shared" si="7"/>
        <v>585.11479999999995</v>
      </c>
      <c r="W53" s="7" t="s">
        <v>2631</v>
      </c>
      <c r="X53" s="7" t="s">
        <v>133</v>
      </c>
      <c r="Y53" s="7" t="s">
        <v>133</v>
      </c>
      <c r="Z53" s="163" t="s">
        <v>144</v>
      </c>
      <c r="AA53" s="10">
        <v>42430</v>
      </c>
      <c r="AB53" s="10">
        <f t="shared" si="13"/>
        <v>42465</v>
      </c>
      <c r="AC53" s="163" t="s">
        <v>501</v>
      </c>
      <c r="AD53" s="195" t="s">
        <v>501</v>
      </c>
      <c r="AE53" s="164" t="str">
        <f t="shared" si="2"/>
        <v>Выполнение СМР, ПНР, материалы</v>
      </c>
      <c r="AF53" s="165" t="s">
        <v>146</v>
      </c>
      <c r="AG53" s="195">
        <v>796</v>
      </c>
      <c r="AH53" s="195" t="s">
        <v>147</v>
      </c>
      <c r="AI53" s="195">
        <v>1</v>
      </c>
      <c r="AJ53" s="195">
        <v>45</v>
      </c>
      <c r="AK53" s="7" t="s">
        <v>148</v>
      </c>
      <c r="AL53" s="167">
        <f t="shared" si="8"/>
        <v>42485</v>
      </c>
      <c r="AM53" s="167">
        <f t="shared" si="9"/>
        <v>42485</v>
      </c>
      <c r="AN53" s="167">
        <v>42551</v>
      </c>
      <c r="AO53" s="7">
        <v>2016</v>
      </c>
      <c r="AP53" s="195" t="s">
        <v>501</v>
      </c>
      <c r="AQ53" s="195" t="s">
        <v>136</v>
      </c>
      <c r="AR53" s="170" t="s">
        <v>501</v>
      </c>
      <c r="AS53" s="163" t="s">
        <v>2859</v>
      </c>
      <c r="AT53" s="8" t="s">
        <v>3057</v>
      </c>
      <c r="AU53" s="16" t="s">
        <v>3058</v>
      </c>
      <c r="AV53" s="167" t="s">
        <v>2862</v>
      </c>
      <c r="AW53" s="197">
        <v>42551</v>
      </c>
      <c r="AX53" s="170">
        <v>778.10820139999998</v>
      </c>
      <c r="AY53" s="170">
        <v>778.10820139999998</v>
      </c>
      <c r="AZ53" s="202"/>
      <c r="BA53" s="203">
        <v>0.2</v>
      </c>
      <c r="BB53" s="11" t="s">
        <v>408</v>
      </c>
      <c r="BC53" s="11" t="s">
        <v>2956</v>
      </c>
      <c r="BD53" s="129">
        <v>85.089799999999997</v>
      </c>
      <c r="BE53" s="123" t="s">
        <v>2864</v>
      </c>
    </row>
    <row r="54" spans="1:57" s="130" customFormat="1" ht="71.25" customHeight="1">
      <c r="A54" s="11">
        <v>1</v>
      </c>
      <c r="B54" s="7" t="s">
        <v>3059</v>
      </c>
      <c r="C54" s="7" t="s">
        <v>133</v>
      </c>
      <c r="D54" s="7" t="s">
        <v>2975</v>
      </c>
      <c r="E54" s="169" t="s">
        <v>2851</v>
      </c>
      <c r="F54" s="7" t="s">
        <v>2852</v>
      </c>
      <c r="G54" s="163" t="s">
        <v>2853</v>
      </c>
      <c r="H54" s="73" t="s">
        <v>408</v>
      </c>
      <c r="I54" s="7" t="s">
        <v>3060</v>
      </c>
      <c r="J54" s="16" t="s">
        <v>3061</v>
      </c>
      <c r="K54" s="164" t="s">
        <v>2882</v>
      </c>
      <c r="L54" s="164" t="str">
        <f t="shared" si="3"/>
        <v>СМР, ПНР, материалы</v>
      </c>
      <c r="M54" s="165" t="s">
        <v>2956</v>
      </c>
      <c r="N54" s="62" t="s">
        <v>2675</v>
      </c>
      <c r="O54" s="164" t="s">
        <v>2857</v>
      </c>
      <c r="P54" s="194" t="s">
        <v>2858</v>
      </c>
      <c r="Q54" s="24">
        <v>616.69000000000005</v>
      </c>
      <c r="R54" s="9">
        <f t="shared" si="4"/>
        <v>727.69420000000002</v>
      </c>
      <c r="S54" s="9">
        <v>536.76400000000001</v>
      </c>
      <c r="T54" s="9">
        <f t="shared" si="5"/>
        <v>633.38152000000002</v>
      </c>
      <c r="U54" s="24">
        <f t="shared" si="6"/>
        <v>536.76400000000001</v>
      </c>
      <c r="V54" s="9">
        <f t="shared" si="7"/>
        <v>633.38152000000002</v>
      </c>
      <c r="W54" s="7" t="s">
        <v>2631</v>
      </c>
      <c r="X54" s="7" t="s">
        <v>133</v>
      </c>
      <c r="Y54" s="7" t="s">
        <v>133</v>
      </c>
      <c r="Z54" s="163" t="s">
        <v>144</v>
      </c>
      <c r="AA54" s="10">
        <v>42401</v>
      </c>
      <c r="AB54" s="10">
        <f t="shared" si="13"/>
        <v>42436</v>
      </c>
      <c r="AC54" s="163" t="s">
        <v>501</v>
      </c>
      <c r="AD54" s="195" t="s">
        <v>501</v>
      </c>
      <c r="AE54" s="164" t="str">
        <f t="shared" si="2"/>
        <v>Выполнение СМР, ПНР, материалы</v>
      </c>
      <c r="AF54" s="165" t="s">
        <v>146</v>
      </c>
      <c r="AG54" s="195">
        <v>796</v>
      </c>
      <c r="AH54" s="195" t="s">
        <v>147</v>
      </c>
      <c r="AI54" s="195">
        <v>1</v>
      </c>
      <c r="AJ54" s="195">
        <v>45</v>
      </c>
      <c r="AK54" s="7" t="s">
        <v>148</v>
      </c>
      <c r="AL54" s="167">
        <f t="shared" si="8"/>
        <v>42456</v>
      </c>
      <c r="AM54" s="167">
        <f t="shared" si="9"/>
        <v>42456</v>
      </c>
      <c r="AN54" s="167">
        <v>42490</v>
      </c>
      <c r="AO54" s="7">
        <v>2016</v>
      </c>
      <c r="AP54" s="195" t="s">
        <v>501</v>
      </c>
      <c r="AQ54" s="195" t="s">
        <v>136</v>
      </c>
      <c r="AR54" s="170" t="s">
        <v>501</v>
      </c>
      <c r="AS54" s="163" t="s">
        <v>2859</v>
      </c>
      <c r="AT54" s="8" t="s">
        <v>3062</v>
      </c>
      <c r="AU54" s="16" t="s">
        <v>3063</v>
      </c>
      <c r="AV54" s="167" t="s">
        <v>2862</v>
      </c>
      <c r="AW54" s="197">
        <v>42490</v>
      </c>
      <c r="AX54" s="170">
        <v>842.29579999999987</v>
      </c>
      <c r="AY54" s="170">
        <v>842.29579999999987</v>
      </c>
      <c r="AZ54" s="204">
        <v>0</v>
      </c>
      <c r="BA54" s="204">
        <v>0.2</v>
      </c>
      <c r="BB54" s="11" t="s">
        <v>408</v>
      </c>
      <c r="BC54" s="11" t="s">
        <v>2956</v>
      </c>
      <c r="BD54" s="129">
        <v>92.110799999999998</v>
      </c>
      <c r="BE54" s="123" t="s">
        <v>2864</v>
      </c>
    </row>
    <row r="55" spans="1:57" s="130" customFormat="1" ht="71.25" customHeight="1">
      <c r="A55" s="11">
        <v>1</v>
      </c>
      <c r="B55" s="7" t="s">
        <v>3064</v>
      </c>
      <c r="C55" s="7" t="s">
        <v>133</v>
      </c>
      <c r="D55" s="7" t="s">
        <v>2975</v>
      </c>
      <c r="E55" s="169" t="s">
        <v>2851</v>
      </c>
      <c r="F55" s="7" t="s">
        <v>2852</v>
      </c>
      <c r="G55" s="163" t="s">
        <v>2853</v>
      </c>
      <c r="H55" s="73" t="s">
        <v>408</v>
      </c>
      <c r="I55" s="7" t="s">
        <v>3065</v>
      </c>
      <c r="J55" s="16" t="s">
        <v>3066</v>
      </c>
      <c r="K55" s="164" t="s">
        <v>2882</v>
      </c>
      <c r="L55" s="164" t="str">
        <f t="shared" si="3"/>
        <v>СМР, ПНР, материалы</v>
      </c>
      <c r="M55" s="165" t="s">
        <v>2956</v>
      </c>
      <c r="N55" s="62" t="s">
        <v>2675</v>
      </c>
      <c r="O55" s="164" t="s">
        <v>2857</v>
      </c>
      <c r="P55" s="194" t="s">
        <v>2858</v>
      </c>
      <c r="Q55" s="24">
        <v>616.69000000000005</v>
      </c>
      <c r="R55" s="9">
        <f t="shared" si="4"/>
        <v>727.69420000000002</v>
      </c>
      <c r="S55" s="9">
        <v>536.76400000000001</v>
      </c>
      <c r="T55" s="9">
        <f t="shared" si="5"/>
        <v>633.38152000000002</v>
      </c>
      <c r="U55" s="24">
        <f t="shared" si="6"/>
        <v>536.76400000000001</v>
      </c>
      <c r="V55" s="9">
        <f t="shared" si="7"/>
        <v>633.38152000000002</v>
      </c>
      <c r="W55" s="7" t="s">
        <v>2631</v>
      </c>
      <c r="X55" s="7" t="s">
        <v>133</v>
      </c>
      <c r="Y55" s="7" t="s">
        <v>133</v>
      </c>
      <c r="Z55" s="163" t="s">
        <v>144</v>
      </c>
      <c r="AA55" s="10">
        <v>42401</v>
      </c>
      <c r="AB55" s="10">
        <f t="shared" si="13"/>
        <v>42436</v>
      </c>
      <c r="AC55" s="163" t="s">
        <v>501</v>
      </c>
      <c r="AD55" s="195" t="s">
        <v>501</v>
      </c>
      <c r="AE55" s="164" t="str">
        <f t="shared" si="2"/>
        <v>Выполнение СМР, ПНР, материалы</v>
      </c>
      <c r="AF55" s="165" t="s">
        <v>146</v>
      </c>
      <c r="AG55" s="195">
        <v>796</v>
      </c>
      <c r="AH55" s="195" t="s">
        <v>147</v>
      </c>
      <c r="AI55" s="195">
        <v>1</v>
      </c>
      <c r="AJ55" s="195">
        <v>45</v>
      </c>
      <c r="AK55" s="7" t="s">
        <v>148</v>
      </c>
      <c r="AL55" s="167">
        <f t="shared" si="8"/>
        <v>42456</v>
      </c>
      <c r="AM55" s="167">
        <f t="shared" si="9"/>
        <v>42456</v>
      </c>
      <c r="AN55" s="167">
        <v>42520</v>
      </c>
      <c r="AO55" s="7">
        <v>2016</v>
      </c>
      <c r="AP55" s="195" t="s">
        <v>501</v>
      </c>
      <c r="AQ55" s="195" t="s">
        <v>136</v>
      </c>
      <c r="AR55" s="170" t="s">
        <v>501</v>
      </c>
      <c r="AS55" s="163" t="s">
        <v>2859</v>
      </c>
      <c r="AT55" s="8" t="s">
        <v>3067</v>
      </c>
      <c r="AU55" s="16" t="s">
        <v>3068</v>
      </c>
      <c r="AV55" s="167" t="s">
        <v>2862</v>
      </c>
      <c r="AW55" s="197">
        <v>42520</v>
      </c>
      <c r="AX55" s="170">
        <v>842.29579999999987</v>
      </c>
      <c r="AY55" s="170">
        <v>842.29579999999987</v>
      </c>
      <c r="AZ55" s="205">
        <v>0</v>
      </c>
      <c r="BA55" s="203">
        <v>0.2</v>
      </c>
      <c r="BB55" s="11" t="s">
        <v>408</v>
      </c>
      <c r="BC55" s="11" t="s">
        <v>2956</v>
      </c>
      <c r="BD55" s="129">
        <v>92.110799999999998</v>
      </c>
      <c r="BE55" s="123" t="s">
        <v>2864</v>
      </c>
    </row>
    <row r="56" spans="1:57" s="130" customFormat="1" ht="72.75" customHeight="1">
      <c r="A56" s="11">
        <v>1</v>
      </c>
      <c r="B56" s="7" t="s">
        <v>3069</v>
      </c>
      <c r="C56" s="7" t="s">
        <v>133</v>
      </c>
      <c r="D56" s="7" t="s">
        <v>2975</v>
      </c>
      <c r="E56" s="169" t="s">
        <v>2851</v>
      </c>
      <c r="F56" s="7" t="s">
        <v>2852</v>
      </c>
      <c r="G56" s="163" t="s">
        <v>2853</v>
      </c>
      <c r="H56" s="73" t="s">
        <v>408</v>
      </c>
      <c r="I56" s="7" t="s">
        <v>3070</v>
      </c>
      <c r="J56" s="16" t="s">
        <v>3071</v>
      </c>
      <c r="K56" s="164" t="s">
        <v>2882</v>
      </c>
      <c r="L56" s="164" t="str">
        <f t="shared" si="3"/>
        <v>СМР, ПНР, материалы</v>
      </c>
      <c r="M56" s="165" t="s">
        <v>2956</v>
      </c>
      <c r="N56" s="62" t="s">
        <v>2675</v>
      </c>
      <c r="O56" s="164" t="s">
        <v>2857</v>
      </c>
      <c r="P56" s="194" t="s">
        <v>2858</v>
      </c>
      <c r="Q56" s="24">
        <v>569.69000000000005</v>
      </c>
      <c r="R56" s="9">
        <f t="shared" si="4"/>
        <v>672.23419999999999</v>
      </c>
      <c r="S56" s="9">
        <v>495.86</v>
      </c>
      <c r="T56" s="9">
        <f t="shared" si="5"/>
        <v>585.11479999999995</v>
      </c>
      <c r="U56" s="24">
        <f t="shared" si="6"/>
        <v>495.86</v>
      </c>
      <c r="V56" s="9">
        <f t="shared" si="7"/>
        <v>585.11479999999995</v>
      </c>
      <c r="W56" s="7" t="s">
        <v>2631</v>
      </c>
      <c r="X56" s="7" t="s">
        <v>133</v>
      </c>
      <c r="Y56" s="7" t="s">
        <v>133</v>
      </c>
      <c r="Z56" s="163" t="s">
        <v>144</v>
      </c>
      <c r="AA56" s="10">
        <v>42430</v>
      </c>
      <c r="AB56" s="10">
        <f t="shared" si="13"/>
        <v>42465</v>
      </c>
      <c r="AC56" s="163" t="s">
        <v>501</v>
      </c>
      <c r="AD56" s="195" t="s">
        <v>501</v>
      </c>
      <c r="AE56" s="164" t="str">
        <f t="shared" si="2"/>
        <v>Выполнение СМР, ПНР, материалы</v>
      </c>
      <c r="AF56" s="165" t="s">
        <v>146</v>
      </c>
      <c r="AG56" s="195">
        <v>796</v>
      </c>
      <c r="AH56" s="195" t="s">
        <v>147</v>
      </c>
      <c r="AI56" s="195">
        <v>1</v>
      </c>
      <c r="AJ56" s="195">
        <v>45</v>
      </c>
      <c r="AK56" s="7" t="s">
        <v>148</v>
      </c>
      <c r="AL56" s="167">
        <f t="shared" si="8"/>
        <v>42485</v>
      </c>
      <c r="AM56" s="167">
        <f t="shared" si="9"/>
        <v>42485</v>
      </c>
      <c r="AN56" s="167">
        <v>42551</v>
      </c>
      <c r="AO56" s="7">
        <v>2016</v>
      </c>
      <c r="AP56" s="195" t="s">
        <v>501</v>
      </c>
      <c r="AQ56" s="195" t="s">
        <v>136</v>
      </c>
      <c r="AR56" s="170" t="s">
        <v>501</v>
      </c>
      <c r="AS56" s="163" t="s">
        <v>2859</v>
      </c>
      <c r="AT56" s="8" t="s">
        <v>3072</v>
      </c>
      <c r="AU56" s="16" t="s">
        <v>3073</v>
      </c>
      <c r="AV56" s="167" t="s">
        <v>2862</v>
      </c>
      <c r="AW56" s="197">
        <v>42551</v>
      </c>
      <c r="AX56" s="170">
        <v>778.10379999999986</v>
      </c>
      <c r="AY56" s="170">
        <v>778.10379999999986</v>
      </c>
      <c r="AZ56" s="205">
        <v>0</v>
      </c>
      <c r="BA56" s="203">
        <v>0.2</v>
      </c>
      <c r="BB56" s="11" t="s">
        <v>408</v>
      </c>
      <c r="BC56" s="11" t="s">
        <v>2956</v>
      </c>
      <c r="BD56" s="129">
        <v>85.089799999999997</v>
      </c>
      <c r="BE56" s="123" t="s">
        <v>2864</v>
      </c>
    </row>
    <row r="57" spans="1:57" s="130" customFormat="1" ht="72.75" customHeight="1">
      <c r="A57" s="11">
        <v>1</v>
      </c>
      <c r="B57" s="7" t="s">
        <v>3074</v>
      </c>
      <c r="C57" s="7" t="s">
        <v>133</v>
      </c>
      <c r="D57" s="7" t="s">
        <v>2975</v>
      </c>
      <c r="E57" s="169" t="s">
        <v>2851</v>
      </c>
      <c r="F57" s="7" t="s">
        <v>2852</v>
      </c>
      <c r="G57" s="163" t="s">
        <v>2853</v>
      </c>
      <c r="H57" s="73" t="s">
        <v>408</v>
      </c>
      <c r="I57" s="7" t="s">
        <v>3075</v>
      </c>
      <c r="J57" s="16" t="s">
        <v>3076</v>
      </c>
      <c r="K57" s="164" t="s">
        <v>2882</v>
      </c>
      <c r="L57" s="164" t="str">
        <f t="shared" si="3"/>
        <v>СМР, ПНР, материалы</v>
      </c>
      <c r="M57" s="165" t="s">
        <v>2956</v>
      </c>
      <c r="N57" s="62" t="s">
        <v>2675</v>
      </c>
      <c r="O57" s="164" t="s">
        <v>2857</v>
      </c>
      <c r="P57" s="194" t="s">
        <v>2858</v>
      </c>
      <c r="Q57" s="24">
        <v>790.92</v>
      </c>
      <c r="R57" s="9">
        <f t="shared" si="4"/>
        <v>933.28559999999993</v>
      </c>
      <c r="S57" s="9">
        <v>688.58399999999995</v>
      </c>
      <c r="T57" s="9">
        <f t="shared" si="5"/>
        <v>812.52911999999992</v>
      </c>
      <c r="U57" s="24">
        <f t="shared" si="6"/>
        <v>688.58399999999995</v>
      </c>
      <c r="V57" s="9">
        <f t="shared" si="7"/>
        <v>812.52911999999992</v>
      </c>
      <c r="W57" s="7" t="s">
        <v>2631</v>
      </c>
      <c r="X57" s="7" t="s">
        <v>133</v>
      </c>
      <c r="Y57" s="7" t="s">
        <v>133</v>
      </c>
      <c r="Z57" s="163" t="s">
        <v>144</v>
      </c>
      <c r="AA57" s="10">
        <v>42461</v>
      </c>
      <c r="AB57" s="10">
        <f t="shared" si="13"/>
        <v>42496</v>
      </c>
      <c r="AC57" s="163" t="s">
        <v>501</v>
      </c>
      <c r="AD57" s="195" t="s">
        <v>501</v>
      </c>
      <c r="AE57" s="164" t="str">
        <f t="shared" si="2"/>
        <v>Выполнение СМР, ПНР, материалы</v>
      </c>
      <c r="AF57" s="165" t="s">
        <v>146</v>
      </c>
      <c r="AG57" s="195">
        <v>796</v>
      </c>
      <c r="AH57" s="195" t="s">
        <v>147</v>
      </c>
      <c r="AI57" s="195">
        <v>1</v>
      </c>
      <c r="AJ57" s="195">
        <v>45</v>
      </c>
      <c r="AK57" s="7" t="s">
        <v>148</v>
      </c>
      <c r="AL57" s="167">
        <f t="shared" si="8"/>
        <v>42516</v>
      </c>
      <c r="AM57" s="167">
        <f t="shared" si="9"/>
        <v>42516</v>
      </c>
      <c r="AN57" s="167">
        <v>42551</v>
      </c>
      <c r="AO57" s="7">
        <v>2016</v>
      </c>
      <c r="AP57" s="195" t="s">
        <v>501</v>
      </c>
      <c r="AQ57" s="195" t="s">
        <v>136</v>
      </c>
      <c r="AR57" s="170" t="s">
        <v>501</v>
      </c>
      <c r="AS57" s="163" t="s">
        <v>2859</v>
      </c>
      <c r="AT57" s="8" t="s">
        <v>3077</v>
      </c>
      <c r="AU57" s="16" t="s">
        <v>3078</v>
      </c>
      <c r="AV57" s="167" t="s">
        <v>2862</v>
      </c>
      <c r="AW57" s="197">
        <v>42551</v>
      </c>
      <c r="AX57" s="170">
        <v>1077.8946000000001</v>
      </c>
      <c r="AY57" s="170">
        <v>1077.8946000000001</v>
      </c>
      <c r="AZ57" s="205"/>
      <c r="BA57" s="203">
        <v>0.24</v>
      </c>
      <c r="BB57" s="11" t="s">
        <v>408</v>
      </c>
      <c r="BC57" s="11" t="s">
        <v>2956</v>
      </c>
      <c r="BD57" s="129">
        <v>117.8702</v>
      </c>
      <c r="BE57" s="123" t="s">
        <v>2864</v>
      </c>
    </row>
    <row r="58" spans="1:57" s="130" customFormat="1" ht="72.75" customHeight="1">
      <c r="A58" s="11">
        <v>1</v>
      </c>
      <c r="B58" s="7" t="s">
        <v>3079</v>
      </c>
      <c r="C58" s="7" t="s">
        <v>133</v>
      </c>
      <c r="D58" s="7" t="s">
        <v>2975</v>
      </c>
      <c r="E58" s="169" t="s">
        <v>2851</v>
      </c>
      <c r="F58" s="7" t="s">
        <v>2852</v>
      </c>
      <c r="G58" s="163" t="s">
        <v>2853</v>
      </c>
      <c r="H58" s="73" t="s">
        <v>408</v>
      </c>
      <c r="I58" s="7" t="s">
        <v>3080</v>
      </c>
      <c r="J58" s="16" t="s">
        <v>3081</v>
      </c>
      <c r="K58" s="164" t="s">
        <v>2882</v>
      </c>
      <c r="L58" s="164" t="str">
        <f t="shared" si="3"/>
        <v>СМР, ПНР, материалы</v>
      </c>
      <c r="M58" s="165" t="s">
        <v>2956</v>
      </c>
      <c r="N58" s="62" t="s">
        <v>2675</v>
      </c>
      <c r="O58" s="164" t="s">
        <v>2857</v>
      </c>
      <c r="P58" s="194" t="s">
        <v>2858</v>
      </c>
      <c r="Q58" s="24">
        <v>1424.23</v>
      </c>
      <c r="R58" s="9">
        <f t="shared" si="4"/>
        <v>1680.5914</v>
      </c>
      <c r="S58" s="9">
        <v>1171.3130000000001</v>
      </c>
      <c r="T58" s="9">
        <f t="shared" si="5"/>
        <v>1382.1493399999999</v>
      </c>
      <c r="U58" s="24">
        <f t="shared" si="6"/>
        <v>1171.3130000000001</v>
      </c>
      <c r="V58" s="9">
        <f t="shared" si="7"/>
        <v>1382.1493399999999</v>
      </c>
      <c r="W58" s="7" t="s">
        <v>2631</v>
      </c>
      <c r="X58" s="7" t="s">
        <v>133</v>
      </c>
      <c r="Y58" s="7" t="s">
        <v>133</v>
      </c>
      <c r="Z58" s="163" t="s">
        <v>144</v>
      </c>
      <c r="AA58" s="10">
        <v>42614</v>
      </c>
      <c r="AB58" s="10">
        <f t="shared" si="13"/>
        <v>42649</v>
      </c>
      <c r="AC58" s="163" t="s">
        <v>501</v>
      </c>
      <c r="AD58" s="195" t="s">
        <v>501</v>
      </c>
      <c r="AE58" s="164" t="str">
        <f t="shared" si="2"/>
        <v>Выполнение СМР, ПНР, материалы</v>
      </c>
      <c r="AF58" s="165" t="s">
        <v>146</v>
      </c>
      <c r="AG58" s="195">
        <v>796</v>
      </c>
      <c r="AH58" s="195" t="s">
        <v>147</v>
      </c>
      <c r="AI58" s="195">
        <v>1</v>
      </c>
      <c r="AJ58" s="195">
        <v>45</v>
      </c>
      <c r="AK58" s="7" t="s">
        <v>148</v>
      </c>
      <c r="AL58" s="167">
        <f t="shared" si="8"/>
        <v>42669</v>
      </c>
      <c r="AM58" s="167">
        <f t="shared" si="9"/>
        <v>42669</v>
      </c>
      <c r="AN58" s="167">
        <v>42765</v>
      </c>
      <c r="AO58" s="7" t="s">
        <v>292</v>
      </c>
      <c r="AP58" s="195" t="s">
        <v>501</v>
      </c>
      <c r="AQ58" s="195" t="s">
        <v>136</v>
      </c>
      <c r="AR58" s="170" t="s">
        <v>501</v>
      </c>
      <c r="AS58" s="163" t="s">
        <v>2859</v>
      </c>
      <c r="AT58" s="8" t="s">
        <v>3082</v>
      </c>
      <c r="AU58" s="16" t="s">
        <v>3083</v>
      </c>
      <c r="AV58" s="167" t="s">
        <v>2862</v>
      </c>
      <c r="AW58" s="197">
        <v>42765</v>
      </c>
      <c r="AX58" s="170">
        <v>1945.2704031999999</v>
      </c>
      <c r="AY58" s="170">
        <v>1945.2704031999999</v>
      </c>
      <c r="AZ58" s="205"/>
      <c r="BA58" s="203">
        <v>0.5</v>
      </c>
      <c r="BB58" s="11" t="s">
        <v>408</v>
      </c>
      <c r="BC58" s="11" t="s">
        <v>2956</v>
      </c>
      <c r="BD58" s="129">
        <v>212.71860000000001</v>
      </c>
      <c r="BE58" s="123" t="s">
        <v>2864</v>
      </c>
    </row>
    <row r="59" spans="1:57" s="130" customFormat="1" ht="139.5" customHeight="1">
      <c r="A59" s="11">
        <v>2</v>
      </c>
      <c r="B59" s="7" t="s">
        <v>3084</v>
      </c>
      <c r="C59" s="7" t="s">
        <v>133</v>
      </c>
      <c r="D59" s="7" t="s">
        <v>2975</v>
      </c>
      <c r="E59" s="169" t="s">
        <v>2851</v>
      </c>
      <c r="F59" s="7" t="s">
        <v>2852</v>
      </c>
      <c r="G59" s="163" t="s">
        <v>2853</v>
      </c>
      <c r="H59" s="73" t="s">
        <v>408</v>
      </c>
      <c r="I59" s="7" t="s">
        <v>3085</v>
      </c>
      <c r="J59" s="16" t="s">
        <v>3086</v>
      </c>
      <c r="K59" s="164" t="s">
        <v>2976</v>
      </c>
      <c r="L59" s="164" t="str">
        <f t="shared" si="3"/>
        <v>СМР, ПНР, материалы,  оборудование (за исключением замков, предоставляемых Заказчиком)</v>
      </c>
      <c r="M59" s="165" t="s">
        <v>2856</v>
      </c>
      <c r="N59" s="62" t="s">
        <v>2675</v>
      </c>
      <c r="O59" s="164" t="s">
        <v>2857</v>
      </c>
      <c r="P59" s="194" t="s">
        <v>2858</v>
      </c>
      <c r="Q59" s="24">
        <v>78684.38</v>
      </c>
      <c r="R59" s="9">
        <f t="shared" si="4"/>
        <v>92847.568400000004</v>
      </c>
      <c r="S59" s="9">
        <v>60536.167000000001</v>
      </c>
      <c r="T59" s="9">
        <f t="shared" si="5"/>
        <v>71432.677060000002</v>
      </c>
      <c r="U59" s="24">
        <f t="shared" si="6"/>
        <v>60536.167000000001</v>
      </c>
      <c r="V59" s="9">
        <f t="shared" si="7"/>
        <v>71432.677060000002</v>
      </c>
      <c r="W59" s="7" t="s">
        <v>2631</v>
      </c>
      <c r="X59" s="7" t="s">
        <v>133</v>
      </c>
      <c r="Y59" s="7" t="s">
        <v>133</v>
      </c>
      <c r="Z59" s="163" t="s">
        <v>144</v>
      </c>
      <c r="AA59" s="10">
        <v>42628</v>
      </c>
      <c r="AB59" s="10">
        <f t="shared" si="13"/>
        <v>42663</v>
      </c>
      <c r="AC59" s="163" t="s">
        <v>501</v>
      </c>
      <c r="AD59" s="195" t="s">
        <v>501</v>
      </c>
      <c r="AE59" s="164" t="str">
        <f t="shared" si="2"/>
        <v>Выполнение СМР, ПНР, материалы,  оборудование (за исключением замков, предоставляемых Заказчиком)</v>
      </c>
      <c r="AF59" s="165" t="s">
        <v>146</v>
      </c>
      <c r="AG59" s="195">
        <v>796</v>
      </c>
      <c r="AH59" s="195" t="s">
        <v>147</v>
      </c>
      <c r="AI59" s="195">
        <v>1</v>
      </c>
      <c r="AJ59" s="195">
        <v>45</v>
      </c>
      <c r="AK59" s="7" t="s">
        <v>148</v>
      </c>
      <c r="AL59" s="167">
        <f t="shared" si="8"/>
        <v>42683</v>
      </c>
      <c r="AM59" s="167">
        <f t="shared" si="9"/>
        <v>42683</v>
      </c>
      <c r="AN59" s="167">
        <v>42765</v>
      </c>
      <c r="AO59" s="7" t="s">
        <v>292</v>
      </c>
      <c r="AP59" s="195" t="s">
        <v>501</v>
      </c>
      <c r="AQ59" s="195" t="s">
        <v>136</v>
      </c>
      <c r="AR59" s="170" t="s">
        <v>501</v>
      </c>
      <c r="AS59" s="163" t="s">
        <v>2859</v>
      </c>
      <c r="AT59" s="8" t="s">
        <v>3087</v>
      </c>
      <c r="AU59" s="16" t="s">
        <v>3088</v>
      </c>
      <c r="AV59" s="167" t="s">
        <v>2862</v>
      </c>
      <c r="AW59" s="197">
        <v>42765</v>
      </c>
      <c r="AX59" s="170">
        <v>99734.000008200004</v>
      </c>
      <c r="AY59" s="170">
        <v>99734.000008200004</v>
      </c>
      <c r="AZ59" s="206">
        <v>0</v>
      </c>
      <c r="BA59" s="206">
        <v>3.86</v>
      </c>
      <c r="BB59" s="163" t="s">
        <v>136</v>
      </c>
      <c r="BC59" s="11" t="s">
        <v>2977</v>
      </c>
      <c r="BD59" s="129">
        <v>5239.6719999999996</v>
      </c>
      <c r="BE59" s="123" t="s">
        <v>2864</v>
      </c>
    </row>
    <row r="60" spans="1:57" s="130" customFormat="1" ht="93" customHeight="1">
      <c r="A60" s="11">
        <v>1</v>
      </c>
      <c r="B60" s="7" t="s">
        <v>3089</v>
      </c>
      <c r="C60" s="7" t="s">
        <v>133</v>
      </c>
      <c r="D60" s="7" t="s">
        <v>2975</v>
      </c>
      <c r="E60" s="169" t="s">
        <v>2851</v>
      </c>
      <c r="F60" s="7" t="s">
        <v>2852</v>
      </c>
      <c r="G60" s="163" t="s">
        <v>2853</v>
      </c>
      <c r="H60" s="73" t="s">
        <v>408</v>
      </c>
      <c r="I60" s="7" t="s">
        <v>3090</v>
      </c>
      <c r="J60" s="16" t="s">
        <v>3091</v>
      </c>
      <c r="K60" s="164" t="s">
        <v>2882</v>
      </c>
      <c r="L60" s="164" t="str">
        <f t="shared" si="3"/>
        <v>СМР, ПНР, материалы</v>
      </c>
      <c r="M60" s="165" t="s">
        <v>2956</v>
      </c>
      <c r="N60" s="62" t="s">
        <v>2675</v>
      </c>
      <c r="O60" s="164" t="s">
        <v>2857</v>
      </c>
      <c r="P60" s="194" t="s">
        <v>2858</v>
      </c>
      <c r="Q60" s="24">
        <v>1018.62</v>
      </c>
      <c r="R60" s="9">
        <f t="shared" si="4"/>
        <v>1201.9715999999999</v>
      </c>
      <c r="S60" s="9">
        <v>867.01800000000003</v>
      </c>
      <c r="T60" s="9">
        <f t="shared" si="5"/>
        <v>1023.08124</v>
      </c>
      <c r="U60" s="24">
        <f t="shared" si="6"/>
        <v>867.01800000000003</v>
      </c>
      <c r="V60" s="9">
        <f t="shared" si="7"/>
        <v>1023.08124</v>
      </c>
      <c r="W60" s="7" t="s">
        <v>2631</v>
      </c>
      <c r="X60" s="7" t="s">
        <v>133</v>
      </c>
      <c r="Y60" s="7" t="s">
        <v>133</v>
      </c>
      <c r="Z60" s="163" t="s">
        <v>144</v>
      </c>
      <c r="AA60" s="10">
        <v>42520</v>
      </c>
      <c r="AB60" s="10">
        <f t="shared" si="13"/>
        <v>42555</v>
      </c>
      <c r="AC60" s="163" t="s">
        <v>501</v>
      </c>
      <c r="AD60" s="195" t="s">
        <v>501</v>
      </c>
      <c r="AE60" s="164" t="str">
        <f t="shared" si="2"/>
        <v>Выполнение СМР, ПНР, материалы</v>
      </c>
      <c r="AF60" s="165" t="s">
        <v>146</v>
      </c>
      <c r="AG60" s="195">
        <v>796</v>
      </c>
      <c r="AH60" s="195" t="s">
        <v>147</v>
      </c>
      <c r="AI60" s="195">
        <v>1</v>
      </c>
      <c r="AJ60" s="195">
        <v>45</v>
      </c>
      <c r="AK60" s="7" t="s">
        <v>148</v>
      </c>
      <c r="AL60" s="167">
        <f t="shared" si="8"/>
        <v>42575</v>
      </c>
      <c r="AM60" s="167">
        <f t="shared" si="9"/>
        <v>42575</v>
      </c>
      <c r="AN60" s="167">
        <v>42643</v>
      </c>
      <c r="AO60" s="7">
        <v>2016</v>
      </c>
      <c r="AP60" s="195" t="s">
        <v>501</v>
      </c>
      <c r="AQ60" s="195" t="s">
        <v>136</v>
      </c>
      <c r="AR60" s="170" t="s">
        <v>501</v>
      </c>
      <c r="AS60" s="163" t="s">
        <v>2859</v>
      </c>
      <c r="AT60" s="8" t="s">
        <v>3092</v>
      </c>
      <c r="AU60" s="16" t="s">
        <v>3093</v>
      </c>
      <c r="AV60" s="167" t="s">
        <v>2862</v>
      </c>
      <c r="AW60" s="197">
        <v>42643</v>
      </c>
      <c r="AX60" s="170">
        <v>1429.1687999999999</v>
      </c>
      <c r="AY60" s="170">
        <v>1321.9779422000001</v>
      </c>
      <c r="AZ60" s="199">
        <v>0</v>
      </c>
      <c r="BA60" s="199">
        <v>0.36</v>
      </c>
      <c r="BB60" s="11" t="s">
        <v>408</v>
      </c>
      <c r="BC60" s="11" t="s">
        <v>2956</v>
      </c>
      <c r="BD60" s="129">
        <v>189.55519999999999</v>
      </c>
      <c r="BE60" s="123" t="s">
        <v>2864</v>
      </c>
    </row>
    <row r="61" spans="1:57" s="130" customFormat="1" ht="75" customHeight="1">
      <c r="A61" s="11">
        <v>1</v>
      </c>
      <c r="B61" s="7" t="s">
        <v>3094</v>
      </c>
      <c r="C61" s="7" t="s">
        <v>133</v>
      </c>
      <c r="D61" s="7" t="s">
        <v>2975</v>
      </c>
      <c r="E61" s="169" t="s">
        <v>2851</v>
      </c>
      <c r="F61" s="7" t="s">
        <v>2852</v>
      </c>
      <c r="G61" s="163" t="s">
        <v>2853</v>
      </c>
      <c r="H61" s="73" t="s">
        <v>408</v>
      </c>
      <c r="I61" s="7" t="s">
        <v>3095</v>
      </c>
      <c r="J61" s="16" t="s">
        <v>3096</v>
      </c>
      <c r="K61" s="164" t="s">
        <v>2882</v>
      </c>
      <c r="L61" s="164" t="str">
        <f t="shared" si="3"/>
        <v>СМР, ПНР, материалы</v>
      </c>
      <c r="M61" s="165" t="s">
        <v>2956</v>
      </c>
      <c r="N61" s="62" t="s">
        <v>2675</v>
      </c>
      <c r="O61" s="164" t="s">
        <v>2857</v>
      </c>
      <c r="P61" s="194" t="s">
        <v>2858</v>
      </c>
      <c r="Q61" s="24">
        <v>948.14</v>
      </c>
      <c r="R61" s="9">
        <f t="shared" si="4"/>
        <v>1118.8052</v>
      </c>
      <c r="S61" s="9">
        <v>800.20399999999995</v>
      </c>
      <c r="T61" s="9">
        <f t="shared" si="5"/>
        <v>944.2407199999999</v>
      </c>
      <c r="U61" s="24">
        <f t="shared" si="6"/>
        <v>800.20399999999995</v>
      </c>
      <c r="V61" s="9">
        <f t="shared" si="7"/>
        <v>944.2407199999999</v>
      </c>
      <c r="W61" s="7" t="s">
        <v>2631</v>
      </c>
      <c r="X61" s="7" t="s">
        <v>133</v>
      </c>
      <c r="Y61" s="7" t="s">
        <v>133</v>
      </c>
      <c r="Z61" s="163" t="s">
        <v>144</v>
      </c>
      <c r="AA61" s="10">
        <v>42520</v>
      </c>
      <c r="AB61" s="10">
        <f t="shared" si="13"/>
        <v>42555</v>
      </c>
      <c r="AC61" s="163" t="s">
        <v>501</v>
      </c>
      <c r="AD61" s="195" t="s">
        <v>501</v>
      </c>
      <c r="AE61" s="164" t="str">
        <f t="shared" si="2"/>
        <v>Выполнение СМР, ПНР, материалы</v>
      </c>
      <c r="AF61" s="165" t="s">
        <v>146</v>
      </c>
      <c r="AG61" s="195">
        <v>796</v>
      </c>
      <c r="AH61" s="195" t="s">
        <v>147</v>
      </c>
      <c r="AI61" s="195">
        <v>1</v>
      </c>
      <c r="AJ61" s="195">
        <v>45</v>
      </c>
      <c r="AK61" s="7" t="s">
        <v>148</v>
      </c>
      <c r="AL61" s="167">
        <f t="shared" si="8"/>
        <v>42575</v>
      </c>
      <c r="AM61" s="167">
        <f t="shared" si="9"/>
        <v>42575</v>
      </c>
      <c r="AN61" s="167">
        <v>42643</v>
      </c>
      <c r="AO61" s="7">
        <v>2016</v>
      </c>
      <c r="AP61" s="195" t="s">
        <v>501</v>
      </c>
      <c r="AQ61" s="195" t="s">
        <v>136</v>
      </c>
      <c r="AR61" s="170" t="s">
        <v>501</v>
      </c>
      <c r="AS61" s="163" t="s">
        <v>2859</v>
      </c>
      <c r="AT61" s="8" t="s">
        <v>3097</v>
      </c>
      <c r="AU61" s="16" t="s">
        <v>3098</v>
      </c>
      <c r="AV61" s="167" t="s">
        <v>2862</v>
      </c>
      <c r="AW61" s="197">
        <v>42643</v>
      </c>
      <c r="AX61" s="170">
        <v>1699.0465999999997</v>
      </c>
      <c r="AY61" s="170">
        <v>1571.6172789999998</v>
      </c>
      <c r="AZ61" s="207">
        <v>0</v>
      </c>
      <c r="BA61" s="208">
        <v>0.3</v>
      </c>
      <c r="BB61" s="11" t="s">
        <v>408</v>
      </c>
      <c r="BC61" s="11" t="s">
        <v>2956</v>
      </c>
      <c r="BD61" s="129">
        <v>485.1216</v>
      </c>
      <c r="BE61" s="123" t="s">
        <v>2864</v>
      </c>
    </row>
    <row r="62" spans="1:57" s="130" customFormat="1" ht="75" customHeight="1">
      <c r="A62" s="11">
        <v>1</v>
      </c>
      <c r="B62" s="7" t="s">
        <v>3099</v>
      </c>
      <c r="C62" s="7" t="s">
        <v>133</v>
      </c>
      <c r="D62" s="7" t="s">
        <v>2975</v>
      </c>
      <c r="E62" s="169" t="s">
        <v>2851</v>
      </c>
      <c r="F62" s="7" t="s">
        <v>2852</v>
      </c>
      <c r="G62" s="163" t="s">
        <v>2853</v>
      </c>
      <c r="H62" s="73" t="s">
        <v>408</v>
      </c>
      <c r="I62" s="7" t="s">
        <v>3100</v>
      </c>
      <c r="J62" s="16" t="s">
        <v>3101</v>
      </c>
      <c r="K62" s="164" t="s">
        <v>2882</v>
      </c>
      <c r="L62" s="164" t="str">
        <f t="shared" si="3"/>
        <v>СМР, ПНР, материалы</v>
      </c>
      <c r="M62" s="165" t="s">
        <v>2956</v>
      </c>
      <c r="N62" s="62" t="s">
        <v>2675</v>
      </c>
      <c r="O62" s="164" t="s">
        <v>2857</v>
      </c>
      <c r="P62" s="194" t="s">
        <v>2858</v>
      </c>
      <c r="Q62" s="24">
        <v>611.87</v>
      </c>
      <c r="R62" s="9">
        <f t="shared" si="4"/>
        <v>722.00659999999993</v>
      </c>
      <c r="S62" s="9">
        <v>547.65599999999995</v>
      </c>
      <c r="T62" s="9">
        <f t="shared" si="5"/>
        <v>646.23407999999995</v>
      </c>
      <c r="U62" s="24">
        <f t="shared" si="6"/>
        <v>547.65599999999995</v>
      </c>
      <c r="V62" s="9">
        <f t="shared" si="7"/>
        <v>646.23407999999995</v>
      </c>
      <c r="W62" s="7" t="s">
        <v>2631</v>
      </c>
      <c r="X62" s="7" t="s">
        <v>133</v>
      </c>
      <c r="Y62" s="7" t="s">
        <v>133</v>
      </c>
      <c r="Z62" s="163" t="s">
        <v>144</v>
      </c>
      <c r="AA62" s="10">
        <v>42551</v>
      </c>
      <c r="AB62" s="10">
        <f t="shared" si="13"/>
        <v>42586</v>
      </c>
      <c r="AC62" s="163" t="s">
        <v>501</v>
      </c>
      <c r="AD62" s="195" t="s">
        <v>501</v>
      </c>
      <c r="AE62" s="164" t="str">
        <f t="shared" si="2"/>
        <v>Выполнение СМР, ПНР, материалы</v>
      </c>
      <c r="AF62" s="165" t="s">
        <v>146</v>
      </c>
      <c r="AG62" s="195">
        <v>796</v>
      </c>
      <c r="AH62" s="195" t="s">
        <v>147</v>
      </c>
      <c r="AI62" s="195">
        <v>1</v>
      </c>
      <c r="AJ62" s="195">
        <v>45</v>
      </c>
      <c r="AK62" s="7" t="s">
        <v>148</v>
      </c>
      <c r="AL62" s="167">
        <f t="shared" si="8"/>
        <v>42606</v>
      </c>
      <c r="AM62" s="167">
        <f t="shared" si="9"/>
        <v>42606</v>
      </c>
      <c r="AN62" s="167">
        <v>42673</v>
      </c>
      <c r="AO62" s="7">
        <v>2016</v>
      </c>
      <c r="AP62" s="195" t="s">
        <v>501</v>
      </c>
      <c r="AQ62" s="195" t="s">
        <v>136</v>
      </c>
      <c r="AR62" s="170" t="s">
        <v>501</v>
      </c>
      <c r="AS62" s="163" t="s">
        <v>2859</v>
      </c>
      <c r="AT62" s="8" t="s">
        <v>3102</v>
      </c>
      <c r="AU62" s="16" t="s">
        <v>3103</v>
      </c>
      <c r="AV62" s="167" t="s">
        <v>2862</v>
      </c>
      <c r="AW62" s="197">
        <v>42673</v>
      </c>
      <c r="AX62" s="170">
        <v>855.27579999999989</v>
      </c>
      <c r="AY62" s="170">
        <v>855.27579999999989</v>
      </c>
      <c r="AZ62" s="199"/>
      <c r="BA62" s="199">
        <v>0.22</v>
      </c>
      <c r="BB62" s="11" t="s">
        <v>408</v>
      </c>
      <c r="BC62" s="11" t="s">
        <v>2956</v>
      </c>
      <c r="BD62" s="129">
        <v>122.6374</v>
      </c>
      <c r="BE62" s="123" t="s">
        <v>2864</v>
      </c>
    </row>
    <row r="63" spans="1:57" s="130" customFormat="1" ht="75" customHeight="1">
      <c r="A63" s="11">
        <v>1</v>
      </c>
      <c r="B63" s="7" t="s">
        <v>3104</v>
      </c>
      <c r="C63" s="7" t="s">
        <v>133</v>
      </c>
      <c r="D63" s="7" t="s">
        <v>2975</v>
      </c>
      <c r="E63" s="169" t="s">
        <v>2851</v>
      </c>
      <c r="F63" s="7" t="s">
        <v>2852</v>
      </c>
      <c r="G63" s="163" t="s">
        <v>2853</v>
      </c>
      <c r="H63" s="73" t="s">
        <v>408</v>
      </c>
      <c r="I63" s="7" t="s">
        <v>3105</v>
      </c>
      <c r="J63" s="16" t="s">
        <v>3106</v>
      </c>
      <c r="K63" s="164" t="s">
        <v>2882</v>
      </c>
      <c r="L63" s="164" t="str">
        <f t="shared" si="3"/>
        <v>СМР, ПНР, материалы</v>
      </c>
      <c r="M63" s="165" t="s">
        <v>2956</v>
      </c>
      <c r="N63" s="62" t="s">
        <v>2675</v>
      </c>
      <c r="O63" s="164" t="s">
        <v>2857</v>
      </c>
      <c r="P63" s="194" t="s">
        <v>2858</v>
      </c>
      <c r="Q63" s="24">
        <v>576.23</v>
      </c>
      <c r="R63" s="9">
        <f t="shared" si="4"/>
        <v>679.95140000000004</v>
      </c>
      <c r="S63" s="9">
        <v>497.83499999999998</v>
      </c>
      <c r="T63" s="9">
        <f t="shared" si="5"/>
        <v>587.44529999999997</v>
      </c>
      <c r="U63" s="24">
        <f t="shared" si="6"/>
        <v>497.83499999999998</v>
      </c>
      <c r="V63" s="9">
        <f t="shared" si="7"/>
        <v>587.44529999999997</v>
      </c>
      <c r="W63" s="7" t="s">
        <v>2631</v>
      </c>
      <c r="X63" s="7" t="s">
        <v>133</v>
      </c>
      <c r="Y63" s="7" t="s">
        <v>133</v>
      </c>
      <c r="Z63" s="163" t="s">
        <v>144</v>
      </c>
      <c r="AA63" s="10">
        <v>42520</v>
      </c>
      <c r="AB63" s="10">
        <f t="shared" si="13"/>
        <v>42555</v>
      </c>
      <c r="AC63" s="163" t="s">
        <v>501</v>
      </c>
      <c r="AD63" s="195" t="s">
        <v>501</v>
      </c>
      <c r="AE63" s="164" t="str">
        <f t="shared" si="2"/>
        <v>Выполнение СМР, ПНР, материалы</v>
      </c>
      <c r="AF63" s="165" t="s">
        <v>146</v>
      </c>
      <c r="AG63" s="195">
        <v>796</v>
      </c>
      <c r="AH63" s="195" t="s">
        <v>147</v>
      </c>
      <c r="AI63" s="195">
        <v>1</v>
      </c>
      <c r="AJ63" s="195">
        <v>45</v>
      </c>
      <c r="AK63" s="7" t="s">
        <v>148</v>
      </c>
      <c r="AL63" s="167">
        <f t="shared" si="8"/>
        <v>42575</v>
      </c>
      <c r="AM63" s="167">
        <f t="shared" si="9"/>
        <v>42575</v>
      </c>
      <c r="AN63" s="167">
        <v>42643</v>
      </c>
      <c r="AO63" s="7">
        <v>2016</v>
      </c>
      <c r="AP63" s="195" t="s">
        <v>501</v>
      </c>
      <c r="AQ63" s="195" t="s">
        <v>136</v>
      </c>
      <c r="AR63" s="170" t="s">
        <v>501</v>
      </c>
      <c r="AS63" s="163" t="s">
        <v>2859</v>
      </c>
      <c r="AT63" s="8" t="s">
        <v>3107</v>
      </c>
      <c r="AU63" s="16" t="s">
        <v>3108</v>
      </c>
      <c r="AV63" s="167" t="s">
        <v>2862</v>
      </c>
      <c r="AW63" s="197">
        <v>42643</v>
      </c>
      <c r="AX63" s="170">
        <v>783.62620000000004</v>
      </c>
      <c r="AY63" s="170">
        <v>783.62620000000004</v>
      </c>
      <c r="AZ63" s="209">
        <v>0</v>
      </c>
      <c r="BA63" s="210">
        <v>0.2</v>
      </c>
      <c r="BB63" s="11" t="s">
        <v>408</v>
      </c>
      <c r="BC63" s="11" t="s">
        <v>2956</v>
      </c>
      <c r="BD63" s="129">
        <v>85.408399999999986</v>
      </c>
      <c r="BE63" s="123" t="s">
        <v>2864</v>
      </c>
    </row>
    <row r="64" spans="1:57" s="130" customFormat="1" ht="75" customHeight="1">
      <c r="A64" s="11">
        <v>1</v>
      </c>
      <c r="B64" s="7" t="s">
        <v>3109</v>
      </c>
      <c r="C64" s="7" t="s">
        <v>133</v>
      </c>
      <c r="D64" s="7" t="s">
        <v>2975</v>
      </c>
      <c r="E64" s="169" t="s">
        <v>2851</v>
      </c>
      <c r="F64" s="7" t="s">
        <v>2852</v>
      </c>
      <c r="G64" s="163" t="s">
        <v>2853</v>
      </c>
      <c r="H64" s="73" t="s">
        <v>408</v>
      </c>
      <c r="I64" s="7" t="s">
        <v>3110</v>
      </c>
      <c r="J64" s="16" t="s">
        <v>3111</v>
      </c>
      <c r="K64" s="164" t="s">
        <v>2882</v>
      </c>
      <c r="L64" s="164" t="str">
        <f t="shared" si="3"/>
        <v>СМР, ПНР, материалы</v>
      </c>
      <c r="M64" s="165" t="s">
        <v>2956</v>
      </c>
      <c r="N64" s="62" t="s">
        <v>2675</v>
      </c>
      <c r="O64" s="164" t="s">
        <v>2857</v>
      </c>
      <c r="P64" s="194" t="s">
        <v>2858</v>
      </c>
      <c r="Q64" s="24">
        <v>576.23</v>
      </c>
      <c r="R64" s="9">
        <f t="shared" si="4"/>
        <v>679.95140000000004</v>
      </c>
      <c r="S64" s="9">
        <v>497.83499999999998</v>
      </c>
      <c r="T64" s="9">
        <f t="shared" si="5"/>
        <v>587.44529999999997</v>
      </c>
      <c r="U64" s="24">
        <f t="shared" si="6"/>
        <v>497.83499999999998</v>
      </c>
      <c r="V64" s="9">
        <f t="shared" si="7"/>
        <v>587.44529999999997</v>
      </c>
      <c r="W64" s="7" t="s">
        <v>2631</v>
      </c>
      <c r="X64" s="7" t="s">
        <v>133</v>
      </c>
      <c r="Y64" s="7" t="s">
        <v>133</v>
      </c>
      <c r="Z64" s="163" t="s">
        <v>144</v>
      </c>
      <c r="AA64" s="10">
        <v>42490</v>
      </c>
      <c r="AB64" s="10">
        <f t="shared" si="13"/>
        <v>42525</v>
      </c>
      <c r="AC64" s="163" t="s">
        <v>501</v>
      </c>
      <c r="AD64" s="195" t="s">
        <v>501</v>
      </c>
      <c r="AE64" s="164" t="str">
        <f t="shared" si="2"/>
        <v>Выполнение СМР, ПНР, материалы</v>
      </c>
      <c r="AF64" s="165" t="s">
        <v>146</v>
      </c>
      <c r="AG64" s="195">
        <v>796</v>
      </c>
      <c r="AH64" s="195" t="s">
        <v>147</v>
      </c>
      <c r="AI64" s="195">
        <v>1</v>
      </c>
      <c r="AJ64" s="195">
        <v>45</v>
      </c>
      <c r="AK64" s="7" t="s">
        <v>148</v>
      </c>
      <c r="AL64" s="167">
        <f t="shared" si="8"/>
        <v>42545</v>
      </c>
      <c r="AM64" s="167">
        <f t="shared" si="9"/>
        <v>42545</v>
      </c>
      <c r="AN64" s="167">
        <v>42612</v>
      </c>
      <c r="AO64" s="7">
        <v>2016</v>
      </c>
      <c r="AP64" s="195" t="s">
        <v>501</v>
      </c>
      <c r="AQ64" s="195" t="s">
        <v>136</v>
      </c>
      <c r="AR64" s="170" t="s">
        <v>501</v>
      </c>
      <c r="AS64" s="163" t="s">
        <v>2859</v>
      </c>
      <c r="AT64" s="8" t="s">
        <v>3112</v>
      </c>
      <c r="AU64" s="16" t="s">
        <v>3113</v>
      </c>
      <c r="AV64" s="167" t="s">
        <v>2862</v>
      </c>
      <c r="AW64" s="197">
        <v>42612</v>
      </c>
      <c r="AX64" s="170">
        <v>783.62620000000004</v>
      </c>
      <c r="AY64" s="170">
        <v>783.62620000000004</v>
      </c>
      <c r="AZ64" s="209">
        <v>0</v>
      </c>
      <c r="BA64" s="210">
        <v>0.2</v>
      </c>
      <c r="BB64" s="11" t="s">
        <v>408</v>
      </c>
      <c r="BC64" s="11" t="s">
        <v>2956</v>
      </c>
      <c r="BD64" s="129">
        <v>85.408399999999986</v>
      </c>
      <c r="BE64" s="123" t="s">
        <v>2864</v>
      </c>
    </row>
    <row r="65" spans="1:57" s="130" customFormat="1" ht="84.75" customHeight="1">
      <c r="A65" s="11">
        <v>1</v>
      </c>
      <c r="B65" s="7" t="s">
        <v>3114</v>
      </c>
      <c r="C65" s="7" t="s">
        <v>133</v>
      </c>
      <c r="D65" s="7" t="s">
        <v>2975</v>
      </c>
      <c r="E65" s="169" t="s">
        <v>2851</v>
      </c>
      <c r="F65" s="7" t="s">
        <v>2852</v>
      </c>
      <c r="G65" s="163" t="s">
        <v>2853</v>
      </c>
      <c r="H65" s="73" t="s">
        <v>408</v>
      </c>
      <c r="I65" s="7" t="s">
        <v>3115</v>
      </c>
      <c r="J65" s="16" t="s">
        <v>3116</v>
      </c>
      <c r="K65" s="164" t="s">
        <v>2882</v>
      </c>
      <c r="L65" s="164" t="str">
        <f t="shared" si="3"/>
        <v>СМР, ПНР, материалы</v>
      </c>
      <c r="M65" s="165" t="s">
        <v>2856</v>
      </c>
      <c r="N65" s="62" t="s">
        <v>2675</v>
      </c>
      <c r="O65" s="164" t="s">
        <v>2857</v>
      </c>
      <c r="P65" s="194" t="s">
        <v>2858</v>
      </c>
      <c r="Q65" s="24">
        <v>2622.19</v>
      </c>
      <c r="R65" s="9">
        <f t="shared" si="4"/>
        <v>3094.1841999999997</v>
      </c>
      <c r="S65" s="9">
        <v>2077.2150000000001</v>
      </c>
      <c r="T65" s="9">
        <f t="shared" si="5"/>
        <v>2451.1136999999999</v>
      </c>
      <c r="U65" s="24">
        <f t="shared" si="6"/>
        <v>2077.2150000000001</v>
      </c>
      <c r="V65" s="9">
        <f t="shared" si="7"/>
        <v>2451.1136999999999</v>
      </c>
      <c r="W65" s="7" t="s">
        <v>2631</v>
      </c>
      <c r="X65" s="7" t="s">
        <v>133</v>
      </c>
      <c r="Y65" s="7" t="s">
        <v>133</v>
      </c>
      <c r="Z65" s="163" t="s">
        <v>144</v>
      </c>
      <c r="AA65" s="10">
        <v>42644</v>
      </c>
      <c r="AB65" s="10">
        <f t="shared" si="13"/>
        <v>42679</v>
      </c>
      <c r="AC65" s="163" t="s">
        <v>501</v>
      </c>
      <c r="AD65" s="195" t="s">
        <v>501</v>
      </c>
      <c r="AE65" s="164" t="str">
        <f t="shared" si="2"/>
        <v>Выполнение СМР, ПНР, материалы</v>
      </c>
      <c r="AF65" s="165" t="s">
        <v>146</v>
      </c>
      <c r="AG65" s="195">
        <v>796</v>
      </c>
      <c r="AH65" s="195" t="s">
        <v>147</v>
      </c>
      <c r="AI65" s="195">
        <v>1</v>
      </c>
      <c r="AJ65" s="195">
        <v>45</v>
      </c>
      <c r="AK65" s="7" t="s">
        <v>148</v>
      </c>
      <c r="AL65" s="167">
        <f t="shared" si="8"/>
        <v>42699</v>
      </c>
      <c r="AM65" s="167">
        <f t="shared" si="9"/>
        <v>42699</v>
      </c>
      <c r="AN65" s="167">
        <v>43100</v>
      </c>
      <c r="AO65" s="7" t="s">
        <v>292</v>
      </c>
      <c r="AP65" s="195" t="s">
        <v>501</v>
      </c>
      <c r="AQ65" s="195" t="s">
        <v>136</v>
      </c>
      <c r="AR65" s="170" t="s">
        <v>501</v>
      </c>
      <c r="AS65" s="163" t="s">
        <v>2859</v>
      </c>
      <c r="AT65" s="8" t="s">
        <v>3117</v>
      </c>
      <c r="AU65" s="16" t="s">
        <v>3118</v>
      </c>
      <c r="AV65" s="167" t="s">
        <v>2862</v>
      </c>
      <c r="AW65" s="197">
        <v>43100</v>
      </c>
      <c r="AX65" s="170">
        <v>3652.1354000000001</v>
      </c>
      <c r="AY65" s="170">
        <v>3104.3168599999999</v>
      </c>
      <c r="AZ65" s="199">
        <v>0</v>
      </c>
      <c r="BA65" s="199">
        <v>0.33</v>
      </c>
      <c r="BB65" s="11" t="s">
        <v>408</v>
      </c>
      <c r="BC65" s="11" t="s">
        <v>2956</v>
      </c>
      <c r="BD65" s="129">
        <v>463.15</v>
      </c>
      <c r="BE65" s="123" t="s">
        <v>2864</v>
      </c>
    </row>
    <row r="66" spans="1:57" s="130" customFormat="1" ht="84.75" customHeight="1">
      <c r="A66" s="11">
        <v>1</v>
      </c>
      <c r="B66" s="7" t="s">
        <v>3119</v>
      </c>
      <c r="C66" s="7" t="s">
        <v>133</v>
      </c>
      <c r="D66" s="7" t="s">
        <v>2975</v>
      </c>
      <c r="E66" s="169" t="s">
        <v>2851</v>
      </c>
      <c r="F66" s="7" t="s">
        <v>2852</v>
      </c>
      <c r="G66" s="163" t="s">
        <v>2853</v>
      </c>
      <c r="H66" s="73" t="s">
        <v>408</v>
      </c>
      <c r="I66" s="7" t="s">
        <v>3120</v>
      </c>
      <c r="J66" s="16" t="s">
        <v>3121</v>
      </c>
      <c r="K66" s="164" t="s">
        <v>2882</v>
      </c>
      <c r="L66" s="164" t="str">
        <f t="shared" si="3"/>
        <v>СМР, ПНР, материалы</v>
      </c>
      <c r="M66" s="165" t="s">
        <v>2956</v>
      </c>
      <c r="N66" s="62" t="s">
        <v>2675</v>
      </c>
      <c r="O66" s="164" t="s">
        <v>2857</v>
      </c>
      <c r="P66" s="194" t="s">
        <v>2858</v>
      </c>
      <c r="Q66" s="24">
        <v>910.6</v>
      </c>
      <c r="R66" s="9">
        <f t="shared" si="4"/>
        <v>1074.508</v>
      </c>
      <c r="S66" s="9">
        <v>773.21500000000003</v>
      </c>
      <c r="T66" s="9">
        <f t="shared" si="5"/>
        <v>912.39369999999997</v>
      </c>
      <c r="U66" s="24">
        <f t="shared" si="6"/>
        <v>773.21500000000003</v>
      </c>
      <c r="V66" s="9">
        <f t="shared" si="7"/>
        <v>912.39369999999997</v>
      </c>
      <c r="W66" s="7" t="s">
        <v>2631</v>
      </c>
      <c r="X66" s="7" t="s">
        <v>133</v>
      </c>
      <c r="Y66" s="7" t="s">
        <v>133</v>
      </c>
      <c r="Z66" s="163" t="s">
        <v>144</v>
      </c>
      <c r="AA66" s="10">
        <v>42480</v>
      </c>
      <c r="AB66" s="10">
        <f t="shared" si="13"/>
        <v>42515</v>
      </c>
      <c r="AC66" s="163" t="s">
        <v>501</v>
      </c>
      <c r="AD66" s="195" t="s">
        <v>501</v>
      </c>
      <c r="AE66" s="164" t="str">
        <f t="shared" si="2"/>
        <v>Выполнение СМР, ПНР, материалы</v>
      </c>
      <c r="AF66" s="165" t="s">
        <v>146</v>
      </c>
      <c r="AG66" s="195">
        <v>796</v>
      </c>
      <c r="AH66" s="195" t="s">
        <v>147</v>
      </c>
      <c r="AI66" s="195">
        <v>1</v>
      </c>
      <c r="AJ66" s="195">
        <v>45</v>
      </c>
      <c r="AK66" s="7" t="s">
        <v>148</v>
      </c>
      <c r="AL66" s="167">
        <f t="shared" si="8"/>
        <v>42535</v>
      </c>
      <c r="AM66" s="167">
        <f t="shared" si="9"/>
        <v>42535</v>
      </c>
      <c r="AN66" s="167">
        <v>42579</v>
      </c>
      <c r="AO66" s="7">
        <v>2016</v>
      </c>
      <c r="AP66" s="195" t="s">
        <v>501</v>
      </c>
      <c r="AQ66" s="195" t="s">
        <v>136</v>
      </c>
      <c r="AR66" s="170" t="s">
        <v>501</v>
      </c>
      <c r="AS66" s="163" t="s">
        <v>2859</v>
      </c>
      <c r="AT66" s="8" t="s">
        <v>3122</v>
      </c>
      <c r="AU66" s="16" t="s">
        <v>3123</v>
      </c>
      <c r="AV66" s="167" t="s">
        <v>2862</v>
      </c>
      <c r="AW66" s="197">
        <v>42579</v>
      </c>
      <c r="AX66" s="170">
        <v>1170.086348</v>
      </c>
      <c r="AY66" s="170">
        <v>1170.086348</v>
      </c>
      <c r="AZ66" s="204">
        <v>0</v>
      </c>
      <c r="BA66" s="211">
        <v>0.4</v>
      </c>
      <c r="BB66" s="11" t="s">
        <v>408</v>
      </c>
      <c r="BC66" s="11" t="s">
        <v>2956</v>
      </c>
      <c r="BD66" s="129">
        <v>72.688000000000002</v>
      </c>
      <c r="BE66" s="123" t="s">
        <v>2864</v>
      </c>
    </row>
    <row r="67" spans="1:57" s="130" customFormat="1" ht="110.25" customHeight="1">
      <c r="A67" s="11">
        <v>1</v>
      </c>
      <c r="B67" s="7" t="s">
        <v>3124</v>
      </c>
      <c r="C67" s="7" t="s">
        <v>133</v>
      </c>
      <c r="D67" s="7" t="s">
        <v>2975</v>
      </c>
      <c r="E67" s="169" t="s">
        <v>2851</v>
      </c>
      <c r="F67" s="7" t="s">
        <v>2852</v>
      </c>
      <c r="G67" s="163" t="s">
        <v>2853</v>
      </c>
      <c r="H67" s="73" t="s">
        <v>408</v>
      </c>
      <c r="I67" s="7" t="s">
        <v>3125</v>
      </c>
      <c r="J67" s="16" t="s">
        <v>3126</v>
      </c>
      <c r="K67" s="164" t="s">
        <v>2882</v>
      </c>
      <c r="L67" s="164" t="str">
        <f t="shared" si="3"/>
        <v>СМР, ПНР, материалы</v>
      </c>
      <c r="M67" s="165" t="s">
        <v>2956</v>
      </c>
      <c r="N67" s="62" t="s">
        <v>2675</v>
      </c>
      <c r="O67" s="164" t="s">
        <v>2857</v>
      </c>
      <c r="P67" s="194" t="s">
        <v>2858</v>
      </c>
      <c r="Q67" s="24">
        <v>858.53</v>
      </c>
      <c r="R67" s="9">
        <f t="shared" si="4"/>
        <v>1013.0654</v>
      </c>
      <c r="S67" s="9">
        <v>728.98</v>
      </c>
      <c r="T67" s="9">
        <f t="shared" si="5"/>
        <v>860.19639999999993</v>
      </c>
      <c r="U67" s="24">
        <f t="shared" si="6"/>
        <v>728.98</v>
      </c>
      <c r="V67" s="9">
        <f t="shared" si="7"/>
        <v>860.19639999999993</v>
      </c>
      <c r="W67" s="7" t="s">
        <v>2631</v>
      </c>
      <c r="X67" s="7" t="s">
        <v>133</v>
      </c>
      <c r="Y67" s="7" t="s">
        <v>133</v>
      </c>
      <c r="Z67" s="163" t="s">
        <v>144</v>
      </c>
      <c r="AA67" s="10">
        <v>42480</v>
      </c>
      <c r="AB67" s="10">
        <f t="shared" si="13"/>
        <v>42515</v>
      </c>
      <c r="AC67" s="163" t="s">
        <v>501</v>
      </c>
      <c r="AD67" s="195" t="s">
        <v>501</v>
      </c>
      <c r="AE67" s="164" t="str">
        <f t="shared" si="2"/>
        <v>Выполнение СМР, ПНР, материалы</v>
      </c>
      <c r="AF67" s="165" t="s">
        <v>146</v>
      </c>
      <c r="AG67" s="195">
        <v>796</v>
      </c>
      <c r="AH67" s="195" t="s">
        <v>147</v>
      </c>
      <c r="AI67" s="195">
        <v>1</v>
      </c>
      <c r="AJ67" s="195">
        <v>45</v>
      </c>
      <c r="AK67" s="7" t="s">
        <v>148</v>
      </c>
      <c r="AL67" s="167">
        <f t="shared" si="8"/>
        <v>42535</v>
      </c>
      <c r="AM67" s="167">
        <f t="shared" si="9"/>
        <v>42535</v>
      </c>
      <c r="AN67" s="167">
        <v>42579</v>
      </c>
      <c r="AO67" s="7">
        <v>2016</v>
      </c>
      <c r="AP67" s="195" t="s">
        <v>501</v>
      </c>
      <c r="AQ67" s="195" t="s">
        <v>136</v>
      </c>
      <c r="AR67" s="170" t="s">
        <v>501</v>
      </c>
      <c r="AS67" s="163" t="s">
        <v>2859</v>
      </c>
      <c r="AT67" s="8" t="s">
        <v>3127</v>
      </c>
      <c r="AU67" s="16" t="s">
        <v>3128</v>
      </c>
      <c r="AV67" s="167" t="s">
        <v>2862</v>
      </c>
      <c r="AW67" s="197">
        <v>42579</v>
      </c>
      <c r="AX67" s="170">
        <v>1103.1466</v>
      </c>
      <c r="AY67" s="170">
        <v>1103.1466</v>
      </c>
      <c r="AZ67" s="209">
        <v>0</v>
      </c>
      <c r="BA67" s="210">
        <v>0.35499999999999998</v>
      </c>
      <c r="BB67" s="11" t="s">
        <v>408</v>
      </c>
      <c r="BC67" s="11" t="s">
        <v>2956</v>
      </c>
      <c r="BD67" s="129">
        <v>68.534399999999991</v>
      </c>
      <c r="BE67" s="123" t="s">
        <v>2864</v>
      </c>
    </row>
    <row r="68" spans="1:57" s="130" customFormat="1" ht="73.5" customHeight="1">
      <c r="A68" s="11">
        <v>1</v>
      </c>
      <c r="B68" s="7" t="s">
        <v>3129</v>
      </c>
      <c r="C68" s="7" t="s">
        <v>133</v>
      </c>
      <c r="D68" s="7" t="s">
        <v>2975</v>
      </c>
      <c r="E68" s="169" t="s">
        <v>2851</v>
      </c>
      <c r="F68" s="7" t="s">
        <v>2852</v>
      </c>
      <c r="G68" s="163" t="s">
        <v>2853</v>
      </c>
      <c r="H68" s="73" t="s">
        <v>408</v>
      </c>
      <c r="I68" s="7" t="s">
        <v>3130</v>
      </c>
      <c r="J68" s="16" t="s">
        <v>3131</v>
      </c>
      <c r="K68" s="164" t="s">
        <v>2882</v>
      </c>
      <c r="L68" s="164" t="str">
        <f t="shared" si="3"/>
        <v>СМР, ПНР, материалы</v>
      </c>
      <c r="M68" s="165" t="s">
        <v>2956</v>
      </c>
      <c r="N68" s="62" t="s">
        <v>2675</v>
      </c>
      <c r="O68" s="164" t="s">
        <v>2857</v>
      </c>
      <c r="P68" s="194" t="s">
        <v>2858</v>
      </c>
      <c r="Q68" s="24">
        <v>828.77</v>
      </c>
      <c r="R68" s="9">
        <f t="shared" si="4"/>
        <v>977.94859999999994</v>
      </c>
      <c r="S68" s="9">
        <v>705.44100000000003</v>
      </c>
      <c r="T68" s="9">
        <f t="shared" si="5"/>
        <v>832.42038000000002</v>
      </c>
      <c r="U68" s="24">
        <f t="shared" si="6"/>
        <v>705.44100000000003</v>
      </c>
      <c r="V68" s="9">
        <f t="shared" si="7"/>
        <v>832.42038000000002</v>
      </c>
      <c r="W68" s="7" t="s">
        <v>2631</v>
      </c>
      <c r="X68" s="7" t="s">
        <v>133</v>
      </c>
      <c r="Y68" s="7" t="s">
        <v>133</v>
      </c>
      <c r="Z68" s="163" t="s">
        <v>144</v>
      </c>
      <c r="AA68" s="10">
        <v>42449</v>
      </c>
      <c r="AB68" s="10">
        <f t="shared" si="13"/>
        <v>42484</v>
      </c>
      <c r="AC68" s="163" t="s">
        <v>501</v>
      </c>
      <c r="AD68" s="195" t="s">
        <v>501</v>
      </c>
      <c r="AE68" s="164" t="str">
        <f t="shared" si="2"/>
        <v>Выполнение СМР, ПНР, материалы</v>
      </c>
      <c r="AF68" s="165" t="s">
        <v>146</v>
      </c>
      <c r="AG68" s="195">
        <v>796</v>
      </c>
      <c r="AH68" s="195" t="s">
        <v>147</v>
      </c>
      <c r="AI68" s="195">
        <v>1</v>
      </c>
      <c r="AJ68" s="195">
        <v>45</v>
      </c>
      <c r="AK68" s="7" t="s">
        <v>148</v>
      </c>
      <c r="AL68" s="167">
        <f t="shared" si="8"/>
        <v>42504</v>
      </c>
      <c r="AM68" s="167">
        <f t="shared" si="9"/>
        <v>42504</v>
      </c>
      <c r="AN68" s="167">
        <v>42549</v>
      </c>
      <c r="AO68" s="7">
        <v>2016</v>
      </c>
      <c r="AP68" s="195" t="s">
        <v>501</v>
      </c>
      <c r="AQ68" s="195" t="s">
        <v>136</v>
      </c>
      <c r="AR68" s="170" t="s">
        <v>501</v>
      </c>
      <c r="AS68" s="163" t="s">
        <v>2859</v>
      </c>
      <c r="AT68" s="8" t="s">
        <v>3132</v>
      </c>
      <c r="AU68" s="16" t="s">
        <v>3133</v>
      </c>
      <c r="AV68" s="167" t="s">
        <v>2862</v>
      </c>
      <c r="AW68" s="197">
        <v>42549</v>
      </c>
      <c r="AX68" s="170">
        <v>1162.7955999999999</v>
      </c>
      <c r="AY68" s="170">
        <v>1075.588231</v>
      </c>
      <c r="AZ68" s="212">
        <v>0</v>
      </c>
      <c r="BA68" s="213">
        <v>0.4</v>
      </c>
      <c r="BB68" s="11" t="s">
        <v>408</v>
      </c>
      <c r="BC68" s="11" t="s">
        <v>2956</v>
      </c>
      <c r="BD68" s="129">
        <v>154.30860000000001</v>
      </c>
      <c r="BE68" s="123" t="s">
        <v>2864</v>
      </c>
    </row>
    <row r="69" spans="1:57" s="130" customFormat="1" ht="93" customHeight="1">
      <c r="A69" s="11">
        <v>1</v>
      </c>
      <c r="B69" s="7" t="s">
        <v>3134</v>
      </c>
      <c r="C69" s="7" t="s">
        <v>133</v>
      </c>
      <c r="D69" s="7" t="s">
        <v>2975</v>
      </c>
      <c r="E69" s="169" t="s">
        <v>2851</v>
      </c>
      <c r="F69" s="7" t="s">
        <v>2852</v>
      </c>
      <c r="G69" s="163" t="s">
        <v>2853</v>
      </c>
      <c r="H69" s="73" t="s">
        <v>408</v>
      </c>
      <c r="I69" s="7" t="s">
        <v>3135</v>
      </c>
      <c r="J69" s="16" t="s">
        <v>3136</v>
      </c>
      <c r="K69" s="164" t="s">
        <v>2882</v>
      </c>
      <c r="L69" s="164" t="str">
        <f t="shared" si="3"/>
        <v>СМР, ПНР, материалы</v>
      </c>
      <c r="M69" s="165" t="s">
        <v>2956</v>
      </c>
      <c r="N69" s="62" t="s">
        <v>2675</v>
      </c>
      <c r="O69" s="164" t="s">
        <v>2857</v>
      </c>
      <c r="P69" s="194" t="s">
        <v>2858</v>
      </c>
      <c r="Q69" s="24">
        <v>877.11</v>
      </c>
      <c r="R69" s="9">
        <f t="shared" si="4"/>
        <v>1034.9898000000001</v>
      </c>
      <c r="S69" s="9">
        <v>746.60599999999999</v>
      </c>
      <c r="T69" s="9">
        <f t="shared" si="5"/>
        <v>880.99507999999992</v>
      </c>
      <c r="U69" s="24">
        <f t="shared" si="6"/>
        <v>746.60599999999999</v>
      </c>
      <c r="V69" s="9">
        <f t="shared" si="7"/>
        <v>880.99507999999992</v>
      </c>
      <c r="W69" s="7" t="s">
        <v>2631</v>
      </c>
      <c r="X69" s="7" t="s">
        <v>133</v>
      </c>
      <c r="Y69" s="7" t="s">
        <v>133</v>
      </c>
      <c r="Z69" s="163" t="s">
        <v>144</v>
      </c>
      <c r="AA69" s="10">
        <v>42510</v>
      </c>
      <c r="AB69" s="10">
        <f t="shared" si="13"/>
        <v>42545</v>
      </c>
      <c r="AC69" s="163" t="s">
        <v>501</v>
      </c>
      <c r="AD69" s="195" t="s">
        <v>501</v>
      </c>
      <c r="AE69" s="164" t="str">
        <f t="shared" si="2"/>
        <v>Выполнение СМР, ПНР, материалы</v>
      </c>
      <c r="AF69" s="165" t="s">
        <v>146</v>
      </c>
      <c r="AG69" s="195">
        <v>796</v>
      </c>
      <c r="AH69" s="195" t="s">
        <v>147</v>
      </c>
      <c r="AI69" s="195">
        <v>1</v>
      </c>
      <c r="AJ69" s="195">
        <v>45</v>
      </c>
      <c r="AK69" s="7" t="s">
        <v>148</v>
      </c>
      <c r="AL69" s="167">
        <f t="shared" si="8"/>
        <v>42565</v>
      </c>
      <c r="AM69" s="167">
        <f t="shared" si="9"/>
        <v>42565</v>
      </c>
      <c r="AN69" s="167">
        <v>42643</v>
      </c>
      <c r="AO69" s="7">
        <v>2016</v>
      </c>
      <c r="AP69" s="195" t="s">
        <v>501</v>
      </c>
      <c r="AQ69" s="195" t="s">
        <v>136</v>
      </c>
      <c r="AR69" s="170" t="s">
        <v>501</v>
      </c>
      <c r="AS69" s="163" t="s">
        <v>2859</v>
      </c>
      <c r="AT69" s="8" t="s">
        <v>3137</v>
      </c>
      <c r="AU69" s="16" t="s">
        <v>3138</v>
      </c>
      <c r="AV69" s="167" t="s">
        <v>2862</v>
      </c>
      <c r="AW69" s="197">
        <v>42643</v>
      </c>
      <c r="AX69" s="170">
        <v>1230.1263999999999</v>
      </c>
      <c r="AY69" s="170">
        <v>1137.8692799999999</v>
      </c>
      <c r="AZ69" s="207">
        <v>0</v>
      </c>
      <c r="BA69" s="208">
        <v>0.4</v>
      </c>
      <c r="BB69" s="11" t="s">
        <v>408</v>
      </c>
      <c r="BC69" s="11" t="s">
        <v>2956</v>
      </c>
      <c r="BD69" s="129">
        <v>163.14679999999998</v>
      </c>
      <c r="BE69" s="123" t="s">
        <v>2864</v>
      </c>
    </row>
    <row r="70" spans="1:57" s="130" customFormat="1" ht="78.75" customHeight="1">
      <c r="A70" s="11">
        <v>1</v>
      </c>
      <c r="B70" s="7" t="s">
        <v>3139</v>
      </c>
      <c r="C70" s="7" t="s">
        <v>133</v>
      </c>
      <c r="D70" s="7" t="s">
        <v>2975</v>
      </c>
      <c r="E70" s="169" t="s">
        <v>2851</v>
      </c>
      <c r="F70" s="7" t="s">
        <v>2852</v>
      </c>
      <c r="G70" s="163" t="s">
        <v>2853</v>
      </c>
      <c r="H70" s="73" t="s">
        <v>408</v>
      </c>
      <c r="I70" s="7" t="s">
        <v>3140</v>
      </c>
      <c r="J70" s="16" t="s">
        <v>3141</v>
      </c>
      <c r="K70" s="164" t="s">
        <v>2882</v>
      </c>
      <c r="L70" s="164" t="str">
        <f t="shared" si="3"/>
        <v>СМР, ПНР, материалы</v>
      </c>
      <c r="M70" s="165" t="s">
        <v>2956</v>
      </c>
      <c r="N70" s="62" t="s">
        <v>2675</v>
      </c>
      <c r="O70" s="164" t="s">
        <v>2857</v>
      </c>
      <c r="P70" s="194" t="s">
        <v>2858</v>
      </c>
      <c r="Q70" s="24">
        <v>682.98</v>
      </c>
      <c r="R70" s="9">
        <f t="shared" si="4"/>
        <v>805.91639999999995</v>
      </c>
      <c r="S70" s="9">
        <v>579.91200000000003</v>
      </c>
      <c r="T70" s="9">
        <f t="shared" si="5"/>
        <v>684.29615999999999</v>
      </c>
      <c r="U70" s="24">
        <f t="shared" si="6"/>
        <v>579.91200000000003</v>
      </c>
      <c r="V70" s="9">
        <f t="shared" si="7"/>
        <v>684.29615999999999</v>
      </c>
      <c r="W70" s="7" t="s">
        <v>2631</v>
      </c>
      <c r="X70" s="7" t="s">
        <v>133</v>
      </c>
      <c r="Y70" s="7" t="s">
        <v>133</v>
      </c>
      <c r="Z70" s="163" t="s">
        <v>144</v>
      </c>
      <c r="AA70" s="10">
        <v>42614</v>
      </c>
      <c r="AB70" s="10">
        <f t="shared" si="13"/>
        <v>42649</v>
      </c>
      <c r="AC70" s="163" t="s">
        <v>501</v>
      </c>
      <c r="AD70" s="195" t="s">
        <v>501</v>
      </c>
      <c r="AE70" s="164" t="str">
        <f t="shared" si="2"/>
        <v>Выполнение СМР, ПНР, материалы</v>
      </c>
      <c r="AF70" s="165" t="s">
        <v>146</v>
      </c>
      <c r="AG70" s="195">
        <v>796</v>
      </c>
      <c r="AH70" s="195" t="s">
        <v>147</v>
      </c>
      <c r="AI70" s="195">
        <v>1</v>
      </c>
      <c r="AJ70" s="195">
        <v>45</v>
      </c>
      <c r="AK70" s="7" t="s">
        <v>148</v>
      </c>
      <c r="AL70" s="167">
        <f t="shared" si="8"/>
        <v>42669</v>
      </c>
      <c r="AM70" s="167">
        <f t="shared" si="9"/>
        <v>42669</v>
      </c>
      <c r="AN70" s="167">
        <v>42704</v>
      </c>
      <c r="AO70" s="7">
        <v>2016</v>
      </c>
      <c r="AP70" s="195" t="s">
        <v>501</v>
      </c>
      <c r="AQ70" s="195" t="s">
        <v>136</v>
      </c>
      <c r="AR70" s="170" t="s">
        <v>501</v>
      </c>
      <c r="AS70" s="163" t="s">
        <v>2859</v>
      </c>
      <c r="AT70" s="8" t="s">
        <v>3142</v>
      </c>
      <c r="AU70" s="16" t="s">
        <v>3143</v>
      </c>
      <c r="AV70" s="167" t="s">
        <v>2862</v>
      </c>
      <c r="AW70" s="197">
        <v>42704</v>
      </c>
      <c r="AX70" s="170">
        <v>877.56476099999986</v>
      </c>
      <c r="AY70" s="170">
        <v>877.56476099999986</v>
      </c>
      <c r="AZ70" s="214">
        <v>0</v>
      </c>
      <c r="BA70" s="210">
        <v>0.3</v>
      </c>
      <c r="BB70" s="11" t="s">
        <v>408</v>
      </c>
      <c r="BC70" s="11" t="s">
        <v>2956</v>
      </c>
      <c r="BD70" s="129">
        <v>54.515999999999998</v>
      </c>
      <c r="BE70" s="123" t="s">
        <v>2864</v>
      </c>
    </row>
    <row r="71" spans="1:57" s="130" customFormat="1" ht="138.75" customHeight="1">
      <c r="A71" s="11">
        <v>2</v>
      </c>
      <c r="B71" s="7" t="s">
        <v>3144</v>
      </c>
      <c r="C71" s="7" t="s">
        <v>133</v>
      </c>
      <c r="D71" s="7" t="s">
        <v>2975</v>
      </c>
      <c r="E71" s="169" t="s">
        <v>2851</v>
      </c>
      <c r="F71" s="7" t="s">
        <v>2852</v>
      </c>
      <c r="G71" s="163" t="s">
        <v>2853</v>
      </c>
      <c r="H71" s="73" t="s">
        <v>408</v>
      </c>
      <c r="I71" s="7" t="s">
        <v>3145</v>
      </c>
      <c r="J71" s="16" t="s">
        <v>3146</v>
      </c>
      <c r="K71" s="164" t="s">
        <v>2976</v>
      </c>
      <c r="L71" s="164" t="str">
        <f t="shared" si="3"/>
        <v>СМР, ПНР, материалы,  оборудование (за исключением замков, предоставляемых Заказчиком)</v>
      </c>
      <c r="M71" s="165" t="s">
        <v>2856</v>
      </c>
      <c r="N71" s="62" t="s">
        <v>2675</v>
      </c>
      <c r="O71" s="164" t="s">
        <v>2857</v>
      </c>
      <c r="P71" s="194" t="s">
        <v>2858</v>
      </c>
      <c r="Q71" s="24">
        <v>124247.1</v>
      </c>
      <c r="R71" s="9">
        <f t="shared" si="4"/>
        <v>146611.57800000001</v>
      </c>
      <c r="S71" s="9">
        <v>95387.182000000001</v>
      </c>
      <c r="T71" s="9">
        <f t="shared" si="5"/>
        <v>112556.87475999999</v>
      </c>
      <c r="U71" s="24">
        <f t="shared" si="6"/>
        <v>95387.182000000001</v>
      </c>
      <c r="V71" s="9">
        <f t="shared" si="7"/>
        <v>112556.87475999999</v>
      </c>
      <c r="W71" s="7" t="s">
        <v>2631</v>
      </c>
      <c r="X71" s="7" t="s">
        <v>133</v>
      </c>
      <c r="Y71" s="7" t="s">
        <v>133</v>
      </c>
      <c r="Z71" s="163" t="s">
        <v>144</v>
      </c>
      <c r="AA71" s="10">
        <v>42628</v>
      </c>
      <c r="AB71" s="10">
        <f t="shared" si="13"/>
        <v>42663</v>
      </c>
      <c r="AC71" s="163" t="s">
        <v>501</v>
      </c>
      <c r="AD71" s="195" t="s">
        <v>501</v>
      </c>
      <c r="AE71" s="164" t="str">
        <f t="shared" si="2"/>
        <v>Выполнение СМР, ПНР, материалы,  оборудование (за исключением замков, предоставляемых Заказчиком)</v>
      </c>
      <c r="AF71" s="165" t="s">
        <v>146</v>
      </c>
      <c r="AG71" s="195">
        <v>796</v>
      </c>
      <c r="AH71" s="195" t="s">
        <v>147</v>
      </c>
      <c r="AI71" s="195">
        <v>1</v>
      </c>
      <c r="AJ71" s="195">
        <v>45</v>
      </c>
      <c r="AK71" s="7" t="s">
        <v>148</v>
      </c>
      <c r="AL71" s="167">
        <f t="shared" si="8"/>
        <v>42683</v>
      </c>
      <c r="AM71" s="167">
        <f t="shared" si="9"/>
        <v>42683</v>
      </c>
      <c r="AN71" s="167">
        <v>42765</v>
      </c>
      <c r="AO71" s="7" t="s">
        <v>292</v>
      </c>
      <c r="AP71" s="195" t="s">
        <v>501</v>
      </c>
      <c r="AQ71" s="195" t="s">
        <v>136</v>
      </c>
      <c r="AR71" s="170" t="s">
        <v>501</v>
      </c>
      <c r="AS71" s="163" t="s">
        <v>2859</v>
      </c>
      <c r="AT71" s="8" t="s">
        <v>3147</v>
      </c>
      <c r="AU71" s="16" t="s">
        <v>3148</v>
      </c>
      <c r="AV71" s="167" t="s">
        <v>2862</v>
      </c>
      <c r="AW71" s="197">
        <v>42765</v>
      </c>
      <c r="AX71" s="170">
        <v>157459.00000180001</v>
      </c>
      <c r="AY71" s="170">
        <v>157459.00000180001</v>
      </c>
      <c r="AZ71" s="206">
        <v>0</v>
      </c>
      <c r="BA71" s="206">
        <v>11.73</v>
      </c>
      <c r="BB71" s="163" t="s">
        <v>136</v>
      </c>
      <c r="BC71" s="11" t="s">
        <v>2977</v>
      </c>
      <c r="BD71" s="129">
        <v>8253.7932000000001</v>
      </c>
      <c r="BE71" s="123" t="s">
        <v>2864</v>
      </c>
    </row>
    <row r="72" spans="1:57" s="130" customFormat="1" ht="138.75" customHeight="1">
      <c r="A72" s="11">
        <v>1</v>
      </c>
      <c r="B72" s="7" t="s">
        <v>3149</v>
      </c>
      <c r="C72" s="7" t="s">
        <v>133</v>
      </c>
      <c r="D72" s="7" t="s">
        <v>2975</v>
      </c>
      <c r="E72" s="169" t="s">
        <v>2851</v>
      </c>
      <c r="F72" s="7" t="s">
        <v>2852</v>
      </c>
      <c r="G72" s="163" t="s">
        <v>2853</v>
      </c>
      <c r="H72" s="73" t="s">
        <v>408</v>
      </c>
      <c r="I72" s="7" t="s">
        <v>3150</v>
      </c>
      <c r="J72" s="16" t="s">
        <v>3151</v>
      </c>
      <c r="K72" s="164" t="s">
        <v>2976</v>
      </c>
      <c r="L72" s="164" t="str">
        <f t="shared" si="3"/>
        <v>СМР, ПНР, материалы,  оборудование (за исключением замков, предоставляемых Заказчиком)</v>
      </c>
      <c r="M72" s="165" t="s">
        <v>2956</v>
      </c>
      <c r="N72" s="62" t="s">
        <v>2675</v>
      </c>
      <c r="O72" s="164" t="s">
        <v>2857</v>
      </c>
      <c r="P72" s="194" t="s">
        <v>2858</v>
      </c>
      <c r="Q72" s="24">
        <v>4821.54</v>
      </c>
      <c r="R72" s="9">
        <f t="shared" si="4"/>
        <v>5689.4171999999999</v>
      </c>
      <c r="S72" s="9">
        <v>4423.5309999999999</v>
      </c>
      <c r="T72" s="9">
        <f t="shared" si="5"/>
        <v>5219.7665799999995</v>
      </c>
      <c r="U72" s="24">
        <f t="shared" si="6"/>
        <v>4423.5309999999999</v>
      </c>
      <c r="V72" s="9">
        <f t="shared" si="7"/>
        <v>5219.7665799999995</v>
      </c>
      <c r="W72" s="7" t="s">
        <v>2631</v>
      </c>
      <c r="X72" s="7" t="s">
        <v>133</v>
      </c>
      <c r="Y72" s="7" t="s">
        <v>133</v>
      </c>
      <c r="Z72" s="163" t="s">
        <v>144</v>
      </c>
      <c r="AA72" s="10">
        <v>42541</v>
      </c>
      <c r="AB72" s="10">
        <f t="shared" si="13"/>
        <v>42576</v>
      </c>
      <c r="AC72" s="163" t="s">
        <v>501</v>
      </c>
      <c r="AD72" s="195" t="s">
        <v>501</v>
      </c>
      <c r="AE72" s="164" t="str">
        <f t="shared" si="2"/>
        <v>Выполнение СМР, ПНР, материалы,  оборудование (за исключением замков, предоставляемых Заказчиком)</v>
      </c>
      <c r="AF72" s="165" t="s">
        <v>146</v>
      </c>
      <c r="AG72" s="195">
        <v>796</v>
      </c>
      <c r="AH72" s="195" t="s">
        <v>147</v>
      </c>
      <c r="AI72" s="195">
        <v>1</v>
      </c>
      <c r="AJ72" s="195">
        <v>45</v>
      </c>
      <c r="AK72" s="7" t="s">
        <v>148</v>
      </c>
      <c r="AL72" s="167">
        <f t="shared" si="8"/>
        <v>42596</v>
      </c>
      <c r="AM72" s="167">
        <f t="shared" si="9"/>
        <v>42596</v>
      </c>
      <c r="AN72" s="167">
        <v>42641</v>
      </c>
      <c r="AO72" s="7">
        <v>2016</v>
      </c>
      <c r="AP72" s="195" t="s">
        <v>501</v>
      </c>
      <c r="AQ72" s="195" t="s">
        <v>136</v>
      </c>
      <c r="AR72" s="170" t="s">
        <v>501</v>
      </c>
      <c r="AS72" s="163" t="s">
        <v>2859</v>
      </c>
      <c r="AT72" s="8" t="s">
        <v>3152</v>
      </c>
      <c r="AU72" s="16" t="s">
        <v>3153</v>
      </c>
      <c r="AV72" s="167" t="s">
        <v>2862</v>
      </c>
      <c r="AW72" s="197">
        <v>42641</v>
      </c>
      <c r="AX72" s="170">
        <v>6878.9610399999992</v>
      </c>
      <c r="AY72" s="170">
        <v>6407.513350799999</v>
      </c>
      <c r="AZ72" s="215">
        <v>2</v>
      </c>
      <c r="BA72" s="216">
        <v>0.2</v>
      </c>
      <c r="BB72" s="11" t="s">
        <v>408</v>
      </c>
      <c r="BC72" s="11" t="s">
        <v>2956</v>
      </c>
      <c r="BD72" s="129">
        <v>171.72539999999998</v>
      </c>
      <c r="BE72" s="123" t="s">
        <v>2864</v>
      </c>
    </row>
    <row r="73" spans="1:57" s="130" customFormat="1" ht="114.75" customHeight="1">
      <c r="A73" s="11">
        <v>2</v>
      </c>
      <c r="B73" s="7" t="s">
        <v>3154</v>
      </c>
      <c r="C73" s="7" t="s">
        <v>133</v>
      </c>
      <c r="D73" s="7" t="s">
        <v>2975</v>
      </c>
      <c r="E73" s="169" t="s">
        <v>2851</v>
      </c>
      <c r="F73" s="7" t="s">
        <v>2852</v>
      </c>
      <c r="G73" s="163" t="s">
        <v>2853</v>
      </c>
      <c r="H73" s="73" t="s">
        <v>408</v>
      </c>
      <c r="I73" s="7" t="s">
        <v>3155</v>
      </c>
      <c r="J73" s="16" t="s">
        <v>3156</v>
      </c>
      <c r="K73" s="164" t="s">
        <v>2976</v>
      </c>
      <c r="L73" s="164" t="str">
        <f t="shared" si="3"/>
        <v>СМР, ПНР, материалы,  оборудование (за исключением замков, предоставляемых Заказчиком)</v>
      </c>
      <c r="M73" s="165" t="s">
        <v>2856</v>
      </c>
      <c r="N73" s="62" t="s">
        <v>2675</v>
      </c>
      <c r="O73" s="164" t="s">
        <v>2857</v>
      </c>
      <c r="P73" s="194" t="s">
        <v>2858</v>
      </c>
      <c r="Q73" s="24">
        <v>3220.62</v>
      </c>
      <c r="R73" s="9">
        <f t="shared" si="4"/>
        <v>3800.3315999999995</v>
      </c>
      <c r="S73" s="9">
        <v>2674.125</v>
      </c>
      <c r="T73" s="9">
        <f t="shared" si="5"/>
        <v>3155.4674999999997</v>
      </c>
      <c r="U73" s="24">
        <f t="shared" si="6"/>
        <v>2674.125</v>
      </c>
      <c r="V73" s="9">
        <f t="shared" si="7"/>
        <v>3155.4674999999997</v>
      </c>
      <c r="W73" s="7" t="s">
        <v>2631</v>
      </c>
      <c r="X73" s="7" t="s">
        <v>133</v>
      </c>
      <c r="Y73" s="7" t="s">
        <v>133</v>
      </c>
      <c r="Z73" s="163" t="s">
        <v>144</v>
      </c>
      <c r="AA73" s="10">
        <v>42633</v>
      </c>
      <c r="AB73" s="10">
        <f t="shared" si="13"/>
        <v>42668</v>
      </c>
      <c r="AC73" s="163" t="s">
        <v>501</v>
      </c>
      <c r="AD73" s="195" t="s">
        <v>501</v>
      </c>
      <c r="AE73" s="164" t="str">
        <f t="shared" si="2"/>
        <v>Выполнение СМР, ПНР, материалы,  оборудование (за исключением замков, предоставляемых Заказчиком)</v>
      </c>
      <c r="AF73" s="165" t="s">
        <v>146</v>
      </c>
      <c r="AG73" s="195">
        <v>796</v>
      </c>
      <c r="AH73" s="195" t="s">
        <v>147</v>
      </c>
      <c r="AI73" s="195">
        <v>1</v>
      </c>
      <c r="AJ73" s="195">
        <v>45</v>
      </c>
      <c r="AK73" s="7" t="s">
        <v>148</v>
      </c>
      <c r="AL73" s="167">
        <f t="shared" si="8"/>
        <v>42688</v>
      </c>
      <c r="AM73" s="167">
        <f t="shared" si="9"/>
        <v>42688</v>
      </c>
      <c r="AN73" s="167">
        <v>43100</v>
      </c>
      <c r="AO73" s="7" t="s">
        <v>292</v>
      </c>
      <c r="AP73" s="195" t="s">
        <v>501</v>
      </c>
      <c r="AQ73" s="195" t="s">
        <v>136</v>
      </c>
      <c r="AR73" s="170" t="s">
        <v>501</v>
      </c>
      <c r="AS73" s="163" t="s">
        <v>2859</v>
      </c>
      <c r="AT73" s="8" t="s">
        <v>3157</v>
      </c>
      <c r="AU73" s="16" t="s">
        <v>3158</v>
      </c>
      <c r="AV73" s="167" t="s">
        <v>2862</v>
      </c>
      <c r="AW73" s="197">
        <v>43100</v>
      </c>
      <c r="AX73" s="170">
        <v>4153.9539999999997</v>
      </c>
      <c r="AY73" s="170">
        <v>4153.9539999999997</v>
      </c>
      <c r="AZ73" s="215">
        <v>0</v>
      </c>
      <c r="BA73" s="216"/>
      <c r="BB73" s="163" t="s">
        <v>136</v>
      </c>
      <c r="BC73" s="11" t="s">
        <v>2977</v>
      </c>
      <c r="BD73" s="129">
        <v>83.367000000000004</v>
      </c>
      <c r="BE73" s="123" t="s">
        <v>2864</v>
      </c>
    </row>
    <row r="74" spans="1:57" s="130" customFormat="1" ht="93" customHeight="1">
      <c r="A74" s="11">
        <v>1</v>
      </c>
      <c r="B74" s="7" t="s">
        <v>3159</v>
      </c>
      <c r="C74" s="7" t="s">
        <v>133</v>
      </c>
      <c r="D74" s="7" t="s">
        <v>2975</v>
      </c>
      <c r="E74" s="169" t="s">
        <v>2851</v>
      </c>
      <c r="F74" s="7" t="s">
        <v>2852</v>
      </c>
      <c r="G74" s="163" t="s">
        <v>2853</v>
      </c>
      <c r="H74" s="73" t="s">
        <v>408</v>
      </c>
      <c r="I74" s="7" t="s">
        <v>3160</v>
      </c>
      <c r="J74" s="16" t="s">
        <v>3161</v>
      </c>
      <c r="K74" s="164" t="s">
        <v>2976</v>
      </c>
      <c r="L74" s="164" t="str">
        <f t="shared" si="3"/>
        <v>СМР, ПНР, материалы,  оборудование (за исключением замков, предоставляемых Заказчиком)</v>
      </c>
      <c r="M74" s="165" t="s">
        <v>2856</v>
      </c>
      <c r="N74" s="62" t="s">
        <v>2675</v>
      </c>
      <c r="O74" s="164" t="s">
        <v>2857</v>
      </c>
      <c r="P74" s="194" t="s">
        <v>2858</v>
      </c>
      <c r="Q74" s="24">
        <v>14404.82</v>
      </c>
      <c r="R74" s="9">
        <f t="shared" si="4"/>
        <v>16997.687599999997</v>
      </c>
      <c r="S74" s="9">
        <v>12199.522999999999</v>
      </c>
      <c r="T74" s="9">
        <f t="shared" si="5"/>
        <v>14395.437139999998</v>
      </c>
      <c r="U74" s="24">
        <f t="shared" si="6"/>
        <v>12199.522999999999</v>
      </c>
      <c r="V74" s="9">
        <f t="shared" si="7"/>
        <v>14395.437139999998</v>
      </c>
      <c r="W74" s="7" t="s">
        <v>2631</v>
      </c>
      <c r="X74" s="7" t="s">
        <v>133</v>
      </c>
      <c r="Y74" s="7" t="s">
        <v>133</v>
      </c>
      <c r="Z74" s="163" t="s">
        <v>144</v>
      </c>
      <c r="AA74" s="10">
        <v>42633</v>
      </c>
      <c r="AB74" s="10">
        <f t="shared" si="13"/>
        <v>42668</v>
      </c>
      <c r="AC74" s="163" t="s">
        <v>501</v>
      </c>
      <c r="AD74" s="195" t="s">
        <v>501</v>
      </c>
      <c r="AE74" s="164" t="str">
        <f t="shared" si="2"/>
        <v>Выполнение СМР, ПНР, материалы,  оборудование (за исключением замков, предоставляемых Заказчиком)</v>
      </c>
      <c r="AF74" s="165" t="s">
        <v>146</v>
      </c>
      <c r="AG74" s="195">
        <v>796</v>
      </c>
      <c r="AH74" s="195" t="s">
        <v>147</v>
      </c>
      <c r="AI74" s="195">
        <v>1</v>
      </c>
      <c r="AJ74" s="195">
        <v>45</v>
      </c>
      <c r="AK74" s="7" t="s">
        <v>148</v>
      </c>
      <c r="AL74" s="167">
        <f t="shared" si="8"/>
        <v>42688</v>
      </c>
      <c r="AM74" s="167">
        <f t="shared" si="9"/>
        <v>42688</v>
      </c>
      <c r="AN74" s="167">
        <v>43100</v>
      </c>
      <c r="AO74" s="7" t="s">
        <v>292</v>
      </c>
      <c r="AP74" s="195" t="s">
        <v>501</v>
      </c>
      <c r="AQ74" s="195" t="s">
        <v>136</v>
      </c>
      <c r="AR74" s="170" t="s">
        <v>501</v>
      </c>
      <c r="AS74" s="163" t="s">
        <v>2859</v>
      </c>
      <c r="AT74" s="8" t="s">
        <v>3162</v>
      </c>
      <c r="AU74" s="16" t="s">
        <v>3163</v>
      </c>
      <c r="AV74" s="167" t="s">
        <v>2862</v>
      </c>
      <c r="AW74" s="197">
        <v>43100</v>
      </c>
      <c r="AX74" s="170">
        <v>19198.953999999998</v>
      </c>
      <c r="AY74" s="170">
        <v>19198.953999999998</v>
      </c>
      <c r="AZ74" s="215">
        <v>2</v>
      </c>
      <c r="BA74" s="216"/>
      <c r="BB74" s="163" t="s">
        <v>136</v>
      </c>
      <c r="BC74" s="11" t="s">
        <v>2977</v>
      </c>
      <c r="BD74" s="129">
        <v>1672.7915999999998</v>
      </c>
      <c r="BE74" s="123" t="s">
        <v>2864</v>
      </c>
    </row>
    <row r="75" spans="1:57" s="130" customFormat="1" ht="108.75" customHeight="1">
      <c r="A75" s="11">
        <v>2</v>
      </c>
      <c r="B75" s="7" t="s">
        <v>3164</v>
      </c>
      <c r="C75" s="7" t="s">
        <v>133</v>
      </c>
      <c r="D75" s="7" t="s">
        <v>2975</v>
      </c>
      <c r="E75" s="169" t="s">
        <v>2851</v>
      </c>
      <c r="F75" s="7" t="s">
        <v>2852</v>
      </c>
      <c r="G75" s="163" t="s">
        <v>2853</v>
      </c>
      <c r="H75" s="73" t="s">
        <v>408</v>
      </c>
      <c r="I75" s="7" t="s">
        <v>3165</v>
      </c>
      <c r="J75" s="16" t="s">
        <v>3166</v>
      </c>
      <c r="K75" s="164" t="s">
        <v>2976</v>
      </c>
      <c r="L75" s="164" t="str">
        <f t="shared" si="3"/>
        <v>СМР, ПНР, материалы,  оборудование (за исключением замков, предоставляемых Заказчиком)</v>
      </c>
      <c r="M75" s="165" t="s">
        <v>2856</v>
      </c>
      <c r="N75" s="62" t="s">
        <v>2675</v>
      </c>
      <c r="O75" s="164" t="s">
        <v>2857</v>
      </c>
      <c r="P75" s="194" t="s">
        <v>2858</v>
      </c>
      <c r="Q75" s="24">
        <v>9541.82</v>
      </c>
      <c r="R75" s="9">
        <f t="shared" si="4"/>
        <v>11259.347599999999</v>
      </c>
      <c r="S75" s="9">
        <v>8929.1080000000002</v>
      </c>
      <c r="T75" s="9">
        <f t="shared" si="5"/>
        <v>10536.34744</v>
      </c>
      <c r="U75" s="24">
        <f t="shared" si="6"/>
        <v>8929.1080000000002</v>
      </c>
      <c r="V75" s="9">
        <f t="shared" si="7"/>
        <v>10536.34744</v>
      </c>
      <c r="W75" s="7" t="s">
        <v>2631</v>
      </c>
      <c r="X75" s="7" t="s">
        <v>133</v>
      </c>
      <c r="Y75" s="7" t="s">
        <v>133</v>
      </c>
      <c r="Z75" s="163" t="s">
        <v>144</v>
      </c>
      <c r="AA75" s="10">
        <v>42643</v>
      </c>
      <c r="AB75" s="10">
        <f t="shared" si="13"/>
        <v>42678</v>
      </c>
      <c r="AC75" s="163" t="s">
        <v>501</v>
      </c>
      <c r="AD75" s="195" t="s">
        <v>501</v>
      </c>
      <c r="AE75" s="164" t="str">
        <f t="shared" si="2"/>
        <v>Выполнение СМР, ПНР, материалы,  оборудование (за исключением замков, предоставляемых Заказчиком)</v>
      </c>
      <c r="AF75" s="165" t="s">
        <v>146</v>
      </c>
      <c r="AG75" s="195">
        <v>796</v>
      </c>
      <c r="AH75" s="195" t="s">
        <v>147</v>
      </c>
      <c r="AI75" s="195">
        <v>1</v>
      </c>
      <c r="AJ75" s="195">
        <v>45</v>
      </c>
      <c r="AK75" s="7" t="s">
        <v>148</v>
      </c>
      <c r="AL75" s="167">
        <f t="shared" si="8"/>
        <v>42698</v>
      </c>
      <c r="AM75" s="167">
        <f t="shared" si="9"/>
        <v>42698</v>
      </c>
      <c r="AN75" s="167">
        <v>43130</v>
      </c>
      <c r="AO75" s="163" t="s">
        <v>1142</v>
      </c>
      <c r="AP75" s="195" t="s">
        <v>501</v>
      </c>
      <c r="AQ75" s="195" t="s">
        <v>136</v>
      </c>
      <c r="AR75" s="170" t="s">
        <v>501</v>
      </c>
      <c r="AS75" s="163" t="s">
        <v>2859</v>
      </c>
      <c r="AT75" s="8" t="s">
        <v>3167</v>
      </c>
      <c r="AU75" s="16" t="s">
        <v>3168</v>
      </c>
      <c r="AV75" s="167" t="s">
        <v>2862</v>
      </c>
      <c r="AW75" s="197">
        <v>43130</v>
      </c>
      <c r="AX75" s="170">
        <v>12579.153999999999</v>
      </c>
      <c r="AY75" s="170">
        <v>12579.153999999999</v>
      </c>
      <c r="AZ75" s="215">
        <v>1.26</v>
      </c>
      <c r="BA75" s="216"/>
      <c r="BB75" s="163" t="s">
        <v>136</v>
      </c>
      <c r="BC75" s="11" t="s">
        <v>2977</v>
      </c>
      <c r="BD75" s="129">
        <v>1005.7021999999999</v>
      </c>
      <c r="BE75" s="123" t="s">
        <v>2864</v>
      </c>
    </row>
    <row r="76" spans="1:57" s="130" customFormat="1" ht="93" customHeight="1">
      <c r="A76" s="11">
        <v>1</v>
      </c>
      <c r="B76" s="7" t="s">
        <v>3169</v>
      </c>
      <c r="C76" s="7" t="s">
        <v>133</v>
      </c>
      <c r="D76" s="7" t="s">
        <v>2975</v>
      </c>
      <c r="E76" s="169" t="s">
        <v>2851</v>
      </c>
      <c r="F76" s="7" t="s">
        <v>2852</v>
      </c>
      <c r="G76" s="163" t="s">
        <v>2853</v>
      </c>
      <c r="H76" s="73" t="s">
        <v>408</v>
      </c>
      <c r="I76" s="7" t="s">
        <v>3170</v>
      </c>
      <c r="J76" s="16" t="s">
        <v>3171</v>
      </c>
      <c r="K76" s="164" t="s">
        <v>2882</v>
      </c>
      <c r="L76" s="164" t="str">
        <f t="shared" si="3"/>
        <v>СМР, ПНР, материалы</v>
      </c>
      <c r="M76" s="165" t="s">
        <v>2956</v>
      </c>
      <c r="N76" s="62" t="s">
        <v>2675</v>
      </c>
      <c r="O76" s="164" t="s">
        <v>2857</v>
      </c>
      <c r="P76" s="194" t="s">
        <v>2858</v>
      </c>
      <c r="Q76" s="24">
        <v>1199.83</v>
      </c>
      <c r="R76" s="9">
        <f t="shared" si="4"/>
        <v>1415.7993999999999</v>
      </c>
      <c r="S76" s="9">
        <v>1020.742</v>
      </c>
      <c r="T76" s="9">
        <f t="shared" si="5"/>
        <v>1204.4755599999999</v>
      </c>
      <c r="U76" s="24">
        <f t="shared" si="6"/>
        <v>1020.742</v>
      </c>
      <c r="V76" s="9">
        <f t="shared" si="7"/>
        <v>1204.4755599999999</v>
      </c>
      <c r="W76" s="7" t="s">
        <v>2631</v>
      </c>
      <c r="X76" s="7" t="s">
        <v>133</v>
      </c>
      <c r="Y76" s="7" t="s">
        <v>133</v>
      </c>
      <c r="Z76" s="163" t="s">
        <v>144</v>
      </c>
      <c r="AA76" s="10">
        <v>42571</v>
      </c>
      <c r="AB76" s="10">
        <f t="shared" si="13"/>
        <v>42606</v>
      </c>
      <c r="AC76" s="163" t="s">
        <v>501</v>
      </c>
      <c r="AD76" s="195" t="s">
        <v>501</v>
      </c>
      <c r="AE76" s="164" t="str">
        <f t="shared" si="2"/>
        <v>Выполнение СМР, ПНР, материалы</v>
      </c>
      <c r="AF76" s="165" t="s">
        <v>146</v>
      </c>
      <c r="AG76" s="195">
        <v>796</v>
      </c>
      <c r="AH76" s="195" t="s">
        <v>147</v>
      </c>
      <c r="AI76" s="195">
        <v>1</v>
      </c>
      <c r="AJ76" s="195">
        <v>45</v>
      </c>
      <c r="AK76" s="7" t="s">
        <v>148</v>
      </c>
      <c r="AL76" s="167">
        <f t="shared" si="8"/>
        <v>42626</v>
      </c>
      <c r="AM76" s="167">
        <f t="shared" si="9"/>
        <v>42626</v>
      </c>
      <c r="AN76" s="167">
        <v>42671</v>
      </c>
      <c r="AO76" s="7">
        <v>2016</v>
      </c>
      <c r="AP76" s="195" t="s">
        <v>501</v>
      </c>
      <c r="AQ76" s="195" t="s">
        <v>136</v>
      </c>
      <c r="AR76" s="170" t="s">
        <v>501</v>
      </c>
      <c r="AS76" s="163" t="s">
        <v>2859</v>
      </c>
      <c r="AT76" s="8" t="s">
        <v>3172</v>
      </c>
      <c r="AU76" s="16" t="s">
        <v>3173</v>
      </c>
      <c r="AV76" s="167" t="s">
        <v>2862</v>
      </c>
      <c r="AW76" s="197">
        <v>42671</v>
      </c>
      <c r="AX76" s="170">
        <v>1542.0239999999999</v>
      </c>
      <c r="AY76" s="170">
        <v>1542.0239999999999</v>
      </c>
      <c r="AZ76" s="215">
        <v>0</v>
      </c>
      <c r="BA76" s="216">
        <v>0.3</v>
      </c>
      <c r="BB76" s="11" t="s">
        <v>408</v>
      </c>
      <c r="BC76" s="11" t="s">
        <v>2956</v>
      </c>
      <c r="BD76" s="129">
        <v>30.184399999999997</v>
      </c>
      <c r="BE76" s="123" t="s">
        <v>2864</v>
      </c>
    </row>
    <row r="77" spans="1:57" s="130" customFormat="1" ht="93" customHeight="1">
      <c r="A77" s="11">
        <v>1</v>
      </c>
      <c r="B77" s="7" t="s">
        <v>3174</v>
      </c>
      <c r="C77" s="7" t="s">
        <v>133</v>
      </c>
      <c r="D77" s="7" t="s">
        <v>2975</v>
      </c>
      <c r="E77" s="169" t="s">
        <v>2851</v>
      </c>
      <c r="F77" s="7" t="s">
        <v>2852</v>
      </c>
      <c r="G77" s="163" t="s">
        <v>2853</v>
      </c>
      <c r="H77" s="73" t="s">
        <v>408</v>
      </c>
      <c r="I77" s="7" t="s">
        <v>3175</v>
      </c>
      <c r="J77" s="16" t="s">
        <v>3176</v>
      </c>
      <c r="K77" s="164" t="s">
        <v>2882</v>
      </c>
      <c r="L77" s="164" t="str">
        <f t="shared" si="3"/>
        <v>СМР, ПНР, материалы</v>
      </c>
      <c r="M77" s="165" t="s">
        <v>2956</v>
      </c>
      <c r="N77" s="62" t="s">
        <v>2675</v>
      </c>
      <c r="O77" s="164" t="s">
        <v>2857</v>
      </c>
      <c r="P77" s="194" t="s">
        <v>2858</v>
      </c>
      <c r="Q77" s="24">
        <v>841.44</v>
      </c>
      <c r="R77" s="9">
        <f t="shared" si="4"/>
        <v>992.89920000000006</v>
      </c>
      <c r="S77" s="9">
        <v>714.51900000000001</v>
      </c>
      <c r="T77" s="9">
        <f t="shared" si="5"/>
        <v>843.13241999999991</v>
      </c>
      <c r="U77" s="24">
        <f t="shared" si="6"/>
        <v>714.51900000000001</v>
      </c>
      <c r="V77" s="9">
        <f t="shared" si="7"/>
        <v>843.13241999999991</v>
      </c>
      <c r="W77" s="7" t="s">
        <v>2631</v>
      </c>
      <c r="X77" s="7" t="s">
        <v>133</v>
      </c>
      <c r="Y77" s="7" t="s">
        <v>133</v>
      </c>
      <c r="Z77" s="163" t="s">
        <v>144</v>
      </c>
      <c r="AA77" s="10">
        <v>42541</v>
      </c>
      <c r="AB77" s="10">
        <f t="shared" si="13"/>
        <v>42576</v>
      </c>
      <c r="AC77" s="163" t="s">
        <v>501</v>
      </c>
      <c r="AD77" s="195" t="s">
        <v>501</v>
      </c>
      <c r="AE77" s="164" t="str">
        <f t="shared" ref="AE77:AE140" si="14">"Выполнение "&amp;L77</f>
        <v>Выполнение СМР, ПНР, материалы</v>
      </c>
      <c r="AF77" s="165" t="s">
        <v>146</v>
      </c>
      <c r="AG77" s="195">
        <v>796</v>
      </c>
      <c r="AH77" s="195" t="s">
        <v>147</v>
      </c>
      <c r="AI77" s="195">
        <v>1</v>
      </c>
      <c r="AJ77" s="195">
        <v>45</v>
      </c>
      <c r="AK77" s="7" t="s">
        <v>148</v>
      </c>
      <c r="AL77" s="167">
        <f t="shared" si="8"/>
        <v>42596</v>
      </c>
      <c r="AM77" s="167">
        <f t="shared" si="9"/>
        <v>42596</v>
      </c>
      <c r="AN77" s="167">
        <v>42671</v>
      </c>
      <c r="AO77" s="7">
        <v>2016</v>
      </c>
      <c r="AP77" s="195" t="s">
        <v>501</v>
      </c>
      <c r="AQ77" s="195" t="s">
        <v>136</v>
      </c>
      <c r="AR77" s="170" t="s">
        <v>501</v>
      </c>
      <c r="AS77" s="163" t="s">
        <v>2859</v>
      </c>
      <c r="AT77" s="8" t="s">
        <v>3177</v>
      </c>
      <c r="AU77" s="16" t="s">
        <v>3178</v>
      </c>
      <c r="AV77" s="167" t="s">
        <v>2862</v>
      </c>
      <c r="AW77" s="197">
        <v>42671</v>
      </c>
      <c r="AX77" s="170">
        <v>1081.2575999999999</v>
      </c>
      <c r="AY77" s="170">
        <v>1081.2575999999999</v>
      </c>
      <c r="AZ77" s="204"/>
      <c r="BA77" s="211">
        <v>0.21</v>
      </c>
      <c r="BB77" s="11" t="s">
        <v>408</v>
      </c>
      <c r="BC77" s="11" t="s">
        <v>2956</v>
      </c>
      <c r="BD77" s="129">
        <v>67.236399999999989</v>
      </c>
      <c r="BE77" s="123" t="s">
        <v>2864</v>
      </c>
    </row>
    <row r="78" spans="1:57" s="130" customFormat="1" ht="93" customHeight="1">
      <c r="A78" s="11">
        <v>1</v>
      </c>
      <c r="B78" s="7" t="s">
        <v>3179</v>
      </c>
      <c r="C78" s="7" t="s">
        <v>133</v>
      </c>
      <c r="D78" s="7" t="s">
        <v>2975</v>
      </c>
      <c r="E78" s="169" t="s">
        <v>2851</v>
      </c>
      <c r="F78" s="7" t="s">
        <v>2852</v>
      </c>
      <c r="G78" s="163" t="s">
        <v>2853</v>
      </c>
      <c r="H78" s="73" t="s">
        <v>408</v>
      </c>
      <c r="I78" s="7" t="s">
        <v>3180</v>
      </c>
      <c r="J78" s="16" t="s">
        <v>3181</v>
      </c>
      <c r="K78" s="164" t="s">
        <v>2882</v>
      </c>
      <c r="L78" s="164" t="str">
        <f t="shared" si="3"/>
        <v>СМР, ПНР, материалы</v>
      </c>
      <c r="M78" s="165" t="s">
        <v>2956</v>
      </c>
      <c r="N78" s="62" t="s">
        <v>2675</v>
      </c>
      <c r="O78" s="164" t="s">
        <v>2857</v>
      </c>
      <c r="P78" s="194" t="s">
        <v>2858</v>
      </c>
      <c r="Q78" s="24">
        <v>731.37</v>
      </c>
      <c r="R78" s="9">
        <f t="shared" si="4"/>
        <v>863.01659999999993</v>
      </c>
      <c r="S78" s="9">
        <v>579.91200000000003</v>
      </c>
      <c r="T78" s="9">
        <f t="shared" si="5"/>
        <v>684.29615999999999</v>
      </c>
      <c r="U78" s="24">
        <f t="shared" si="6"/>
        <v>579.91200000000003</v>
      </c>
      <c r="V78" s="9">
        <f t="shared" si="7"/>
        <v>684.29615999999999</v>
      </c>
      <c r="W78" s="7" t="s">
        <v>2631</v>
      </c>
      <c r="X78" s="7" t="s">
        <v>133</v>
      </c>
      <c r="Y78" s="7" t="s">
        <v>133</v>
      </c>
      <c r="Z78" s="163" t="s">
        <v>144</v>
      </c>
      <c r="AA78" s="10">
        <v>42510</v>
      </c>
      <c r="AB78" s="10">
        <f t="shared" si="13"/>
        <v>42545</v>
      </c>
      <c r="AC78" s="163" t="s">
        <v>501</v>
      </c>
      <c r="AD78" s="195" t="s">
        <v>501</v>
      </c>
      <c r="AE78" s="164" t="str">
        <f t="shared" si="14"/>
        <v>Выполнение СМР, ПНР, материалы</v>
      </c>
      <c r="AF78" s="165" t="s">
        <v>146</v>
      </c>
      <c r="AG78" s="195">
        <v>796</v>
      </c>
      <c r="AH78" s="195" t="s">
        <v>147</v>
      </c>
      <c r="AI78" s="195">
        <v>1</v>
      </c>
      <c r="AJ78" s="195">
        <v>45</v>
      </c>
      <c r="AK78" s="7" t="s">
        <v>148</v>
      </c>
      <c r="AL78" s="167">
        <f t="shared" si="8"/>
        <v>42565</v>
      </c>
      <c r="AM78" s="167">
        <f t="shared" si="9"/>
        <v>42565</v>
      </c>
      <c r="AN78" s="167">
        <v>42643</v>
      </c>
      <c r="AO78" s="7">
        <v>2016</v>
      </c>
      <c r="AP78" s="195" t="s">
        <v>501</v>
      </c>
      <c r="AQ78" s="195" t="s">
        <v>136</v>
      </c>
      <c r="AR78" s="170" t="s">
        <v>501</v>
      </c>
      <c r="AS78" s="163" t="s">
        <v>2859</v>
      </c>
      <c r="AT78" s="8" t="s">
        <v>3182</v>
      </c>
      <c r="AU78" s="16" t="s">
        <v>3183</v>
      </c>
      <c r="AV78" s="167" t="s">
        <v>2862</v>
      </c>
      <c r="AW78" s="197">
        <v>42643</v>
      </c>
      <c r="AX78" s="170">
        <v>939.74846000000002</v>
      </c>
      <c r="AY78" s="170">
        <v>939.74846000000002</v>
      </c>
      <c r="AZ78" s="209"/>
      <c r="BA78" s="210">
        <v>0.3</v>
      </c>
      <c r="BB78" s="11" t="s">
        <v>408</v>
      </c>
      <c r="BC78" s="11" t="s">
        <v>2956</v>
      </c>
      <c r="BD78" s="129">
        <v>58.374599999999994</v>
      </c>
      <c r="BE78" s="123" t="s">
        <v>2864</v>
      </c>
    </row>
    <row r="79" spans="1:57" s="130" customFormat="1" ht="93" customHeight="1">
      <c r="A79" s="11">
        <v>1</v>
      </c>
      <c r="B79" s="7" t="s">
        <v>3184</v>
      </c>
      <c r="C79" s="7" t="s">
        <v>133</v>
      </c>
      <c r="D79" s="7" t="s">
        <v>2975</v>
      </c>
      <c r="E79" s="169" t="s">
        <v>2851</v>
      </c>
      <c r="F79" s="7" t="s">
        <v>2852</v>
      </c>
      <c r="G79" s="163" t="s">
        <v>2853</v>
      </c>
      <c r="H79" s="73" t="s">
        <v>408</v>
      </c>
      <c r="I79" s="7" t="s">
        <v>3185</v>
      </c>
      <c r="J79" s="16" t="s">
        <v>3186</v>
      </c>
      <c r="K79" s="164" t="s">
        <v>2882</v>
      </c>
      <c r="L79" s="164" t="str">
        <f t="shared" si="3"/>
        <v>СМР, ПНР, материалы</v>
      </c>
      <c r="M79" s="165" t="s">
        <v>2956</v>
      </c>
      <c r="N79" s="62" t="s">
        <v>2675</v>
      </c>
      <c r="O79" s="164" t="s">
        <v>2857</v>
      </c>
      <c r="P79" s="194" t="s">
        <v>2858</v>
      </c>
      <c r="Q79" s="24">
        <v>546.38</v>
      </c>
      <c r="R79" s="9">
        <f t="shared" si="4"/>
        <v>644.72839999999997</v>
      </c>
      <c r="S79" s="9">
        <v>463.92899999999997</v>
      </c>
      <c r="T79" s="9">
        <f t="shared" si="5"/>
        <v>547.43621999999993</v>
      </c>
      <c r="U79" s="24">
        <f t="shared" si="6"/>
        <v>463.92899999999997</v>
      </c>
      <c r="V79" s="9">
        <f t="shared" si="7"/>
        <v>547.43621999999993</v>
      </c>
      <c r="W79" s="7" t="s">
        <v>2631</v>
      </c>
      <c r="X79" s="7" t="s">
        <v>133</v>
      </c>
      <c r="Y79" s="7" t="s">
        <v>133</v>
      </c>
      <c r="Z79" s="163" t="s">
        <v>144</v>
      </c>
      <c r="AA79" s="10">
        <v>42510</v>
      </c>
      <c r="AB79" s="10">
        <f t="shared" si="13"/>
        <v>42545</v>
      </c>
      <c r="AC79" s="163" t="s">
        <v>501</v>
      </c>
      <c r="AD79" s="195" t="s">
        <v>501</v>
      </c>
      <c r="AE79" s="164" t="str">
        <f t="shared" si="14"/>
        <v>Выполнение СМР, ПНР, материалы</v>
      </c>
      <c r="AF79" s="165" t="s">
        <v>146</v>
      </c>
      <c r="AG79" s="195">
        <v>796</v>
      </c>
      <c r="AH79" s="195" t="s">
        <v>147</v>
      </c>
      <c r="AI79" s="195">
        <v>1</v>
      </c>
      <c r="AJ79" s="195">
        <v>45</v>
      </c>
      <c r="AK79" s="7" t="s">
        <v>148</v>
      </c>
      <c r="AL79" s="167">
        <f t="shared" si="8"/>
        <v>42565</v>
      </c>
      <c r="AM79" s="167">
        <f t="shared" si="9"/>
        <v>42565</v>
      </c>
      <c r="AN79" s="167">
        <v>42643</v>
      </c>
      <c r="AO79" s="7">
        <v>2016</v>
      </c>
      <c r="AP79" s="195" t="s">
        <v>501</v>
      </c>
      <c r="AQ79" s="195" t="s">
        <v>136</v>
      </c>
      <c r="AR79" s="170" t="s">
        <v>501</v>
      </c>
      <c r="AS79" s="163" t="s">
        <v>2859</v>
      </c>
      <c r="AT79" s="8" t="s">
        <v>3187</v>
      </c>
      <c r="AU79" s="16" t="s">
        <v>3188</v>
      </c>
      <c r="AV79" s="167" t="s">
        <v>2862</v>
      </c>
      <c r="AW79" s="197">
        <v>42643</v>
      </c>
      <c r="AX79" s="170">
        <v>702.0518088</v>
      </c>
      <c r="AY79" s="170">
        <v>702.0518088</v>
      </c>
      <c r="AZ79" s="209"/>
      <c r="BA79" s="210">
        <v>0.24</v>
      </c>
      <c r="BB79" s="11" t="s">
        <v>408</v>
      </c>
      <c r="BC79" s="11" t="s">
        <v>2956</v>
      </c>
      <c r="BD79" s="129">
        <v>43.6128</v>
      </c>
      <c r="BE79" s="123" t="s">
        <v>2864</v>
      </c>
    </row>
    <row r="80" spans="1:57" s="130" customFormat="1" ht="93" customHeight="1">
      <c r="A80" s="11">
        <v>1</v>
      </c>
      <c r="B80" s="7" t="s">
        <v>3189</v>
      </c>
      <c r="C80" s="7" t="s">
        <v>133</v>
      </c>
      <c r="D80" s="7" t="s">
        <v>2975</v>
      </c>
      <c r="E80" s="169" t="s">
        <v>2851</v>
      </c>
      <c r="F80" s="7" t="s">
        <v>2852</v>
      </c>
      <c r="G80" s="163" t="s">
        <v>2853</v>
      </c>
      <c r="H80" s="73" t="s">
        <v>408</v>
      </c>
      <c r="I80" s="7" t="s">
        <v>3190</v>
      </c>
      <c r="J80" s="16" t="s">
        <v>3191</v>
      </c>
      <c r="K80" s="164" t="s">
        <v>2976</v>
      </c>
      <c r="L80" s="164" t="str">
        <f t="shared" si="3"/>
        <v>СМР, ПНР, материалы,  оборудование (за исключением замков, предоставляемых Заказчиком)</v>
      </c>
      <c r="M80" s="165" t="s">
        <v>2956</v>
      </c>
      <c r="N80" s="62" t="s">
        <v>2675</v>
      </c>
      <c r="O80" s="164" t="s">
        <v>2857</v>
      </c>
      <c r="P80" s="194" t="s">
        <v>2858</v>
      </c>
      <c r="Q80" s="24">
        <v>71313.820000000007</v>
      </c>
      <c r="R80" s="9">
        <f t="shared" si="4"/>
        <v>84150.3076</v>
      </c>
      <c r="S80" s="9">
        <v>58128.83</v>
      </c>
      <c r="T80" s="9">
        <f t="shared" si="5"/>
        <v>68592.019400000005</v>
      </c>
      <c r="U80" s="24">
        <f t="shared" si="6"/>
        <v>58128.83</v>
      </c>
      <c r="V80" s="9">
        <f t="shared" si="7"/>
        <v>68592.019400000005</v>
      </c>
      <c r="W80" s="7" t="s">
        <v>2631</v>
      </c>
      <c r="X80" s="7" t="s">
        <v>133</v>
      </c>
      <c r="Y80" s="7" t="s">
        <v>133</v>
      </c>
      <c r="Z80" s="163" t="s">
        <v>144</v>
      </c>
      <c r="AA80" s="10">
        <v>42633</v>
      </c>
      <c r="AB80" s="10">
        <f t="shared" si="13"/>
        <v>42668</v>
      </c>
      <c r="AC80" s="163" t="s">
        <v>501</v>
      </c>
      <c r="AD80" s="195" t="s">
        <v>501</v>
      </c>
      <c r="AE80" s="164" t="str">
        <f t="shared" si="14"/>
        <v>Выполнение СМР, ПНР, материалы,  оборудование (за исключением замков, предоставляемых Заказчиком)</v>
      </c>
      <c r="AF80" s="165" t="s">
        <v>146</v>
      </c>
      <c r="AG80" s="195">
        <v>796</v>
      </c>
      <c r="AH80" s="195" t="s">
        <v>147</v>
      </c>
      <c r="AI80" s="195">
        <v>1</v>
      </c>
      <c r="AJ80" s="195">
        <v>45</v>
      </c>
      <c r="AK80" s="7" t="s">
        <v>148</v>
      </c>
      <c r="AL80" s="167">
        <f t="shared" si="8"/>
        <v>42688</v>
      </c>
      <c r="AM80" s="167">
        <f t="shared" si="9"/>
        <v>42688</v>
      </c>
      <c r="AN80" s="167">
        <v>42765</v>
      </c>
      <c r="AO80" s="7" t="s">
        <v>292</v>
      </c>
      <c r="AP80" s="195" t="s">
        <v>501</v>
      </c>
      <c r="AQ80" s="195" t="s">
        <v>136</v>
      </c>
      <c r="AR80" s="170" t="s">
        <v>501</v>
      </c>
      <c r="AS80" s="163" t="s">
        <v>2859</v>
      </c>
      <c r="AT80" s="8" t="s">
        <v>3192</v>
      </c>
      <c r="AU80" s="16" t="s">
        <v>3193</v>
      </c>
      <c r="AV80" s="167" t="s">
        <v>2862</v>
      </c>
      <c r="AW80" s="197">
        <v>42765</v>
      </c>
      <c r="AX80" s="170">
        <v>95365.700199999992</v>
      </c>
      <c r="AY80" s="170">
        <v>95365.700199999992</v>
      </c>
      <c r="AZ80" s="209"/>
      <c r="BA80" s="210">
        <v>8.75</v>
      </c>
      <c r="BB80" s="11" t="s">
        <v>408</v>
      </c>
      <c r="BC80" s="11" t="s">
        <v>2956</v>
      </c>
      <c r="BD80" s="129">
        <v>8614.6018000000004</v>
      </c>
      <c r="BE80" s="123" t="s">
        <v>2864</v>
      </c>
    </row>
    <row r="81" spans="1:57" s="130" customFormat="1" ht="146.25" customHeight="1">
      <c r="A81" s="11">
        <v>1</v>
      </c>
      <c r="B81" s="7" t="s">
        <v>3194</v>
      </c>
      <c r="C81" s="7" t="s">
        <v>133</v>
      </c>
      <c r="D81" s="7" t="s">
        <v>2975</v>
      </c>
      <c r="E81" s="169" t="s">
        <v>2851</v>
      </c>
      <c r="F81" s="7" t="s">
        <v>2852</v>
      </c>
      <c r="G81" s="163" t="s">
        <v>2853</v>
      </c>
      <c r="H81" s="73" t="s">
        <v>408</v>
      </c>
      <c r="I81" s="7" t="s">
        <v>3195</v>
      </c>
      <c r="J81" s="16" t="s">
        <v>3196</v>
      </c>
      <c r="K81" s="164" t="s">
        <v>2976</v>
      </c>
      <c r="L81" s="164" t="str">
        <f t="shared" si="3"/>
        <v>СМР, ПНР, материалы,  оборудование (за исключением замков, предоставляемых Заказчиком)</v>
      </c>
      <c r="M81" s="165" t="s">
        <v>2956</v>
      </c>
      <c r="N81" s="62" t="s">
        <v>2675</v>
      </c>
      <c r="O81" s="164" t="s">
        <v>2857</v>
      </c>
      <c r="P81" s="194" t="s">
        <v>2858</v>
      </c>
      <c r="Q81" s="24">
        <v>38760</v>
      </c>
      <c r="R81" s="9">
        <f t="shared" si="4"/>
        <v>45736.799999999996</v>
      </c>
      <c r="S81" s="9">
        <v>33754.413999999997</v>
      </c>
      <c r="T81" s="9">
        <f t="shared" si="5"/>
        <v>39830.208519999993</v>
      </c>
      <c r="U81" s="24">
        <f t="shared" si="6"/>
        <v>33754.413999999997</v>
      </c>
      <c r="V81" s="9">
        <f t="shared" si="7"/>
        <v>39830.208519999993</v>
      </c>
      <c r="W81" s="7" t="s">
        <v>2631</v>
      </c>
      <c r="X81" s="7" t="s">
        <v>133</v>
      </c>
      <c r="Y81" s="7" t="s">
        <v>133</v>
      </c>
      <c r="Z81" s="163" t="s">
        <v>144</v>
      </c>
      <c r="AA81" s="10">
        <v>42614</v>
      </c>
      <c r="AB81" s="10">
        <f t="shared" si="13"/>
        <v>42649</v>
      </c>
      <c r="AC81" s="163" t="s">
        <v>501</v>
      </c>
      <c r="AD81" s="195" t="s">
        <v>501</v>
      </c>
      <c r="AE81" s="164" t="str">
        <f t="shared" si="14"/>
        <v>Выполнение СМР, ПНР, материалы,  оборудование (за исключением замков, предоставляемых Заказчиком)</v>
      </c>
      <c r="AF81" s="165" t="s">
        <v>146</v>
      </c>
      <c r="AG81" s="195">
        <v>796</v>
      </c>
      <c r="AH81" s="195" t="s">
        <v>147</v>
      </c>
      <c r="AI81" s="195">
        <v>1</v>
      </c>
      <c r="AJ81" s="195">
        <v>45</v>
      </c>
      <c r="AK81" s="7" t="s">
        <v>148</v>
      </c>
      <c r="AL81" s="167">
        <f t="shared" si="8"/>
        <v>42669</v>
      </c>
      <c r="AM81" s="167">
        <f t="shared" si="9"/>
        <v>42669</v>
      </c>
      <c r="AN81" s="167">
        <v>42765</v>
      </c>
      <c r="AO81" s="7" t="s">
        <v>292</v>
      </c>
      <c r="AP81" s="195" t="s">
        <v>501</v>
      </c>
      <c r="AQ81" s="195" t="s">
        <v>136</v>
      </c>
      <c r="AR81" s="170" t="s">
        <v>501</v>
      </c>
      <c r="AS81" s="163" t="s">
        <v>2859</v>
      </c>
      <c r="AT81" s="8" t="s">
        <v>3197</v>
      </c>
      <c r="AU81" s="16" t="s">
        <v>3198</v>
      </c>
      <c r="AV81" s="167" t="s">
        <v>2862</v>
      </c>
      <c r="AW81" s="197">
        <v>42765</v>
      </c>
      <c r="AX81" s="170">
        <v>67034.265999999989</v>
      </c>
      <c r="AY81" s="170">
        <v>51951.551689599997</v>
      </c>
      <c r="AZ81" s="209">
        <v>8</v>
      </c>
      <c r="BA81" s="210">
        <v>5.6</v>
      </c>
      <c r="BB81" s="11" t="s">
        <v>408</v>
      </c>
      <c r="BC81" s="11" t="s">
        <v>2956</v>
      </c>
      <c r="BD81" s="129">
        <v>4529.1704</v>
      </c>
      <c r="BE81" s="123" t="s">
        <v>2864</v>
      </c>
    </row>
    <row r="82" spans="1:57" s="130" customFormat="1" ht="93" customHeight="1">
      <c r="A82" s="11">
        <v>1</v>
      </c>
      <c r="B82" s="7" t="s">
        <v>3199</v>
      </c>
      <c r="C82" s="7" t="s">
        <v>133</v>
      </c>
      <c r="D82" s="7" t="s">
        <v>2975</v>
      </c>
      <c r="E82" s="169" t="s">
        <v>2851</v>
      </c>
      <c r="F82" s="7" t="s">
        <v>2852</v>
      </c>
      <c r="G82" s="163" t="s">
        <v>2853</v>
      </c>
      <c r="H82" s="73" t="s">
        <v>408</v>
      </c>
      <c r="I82" s="7" t="s">
        <v>3200</v>
      </c>
      <c r="J82" s="16" t="s">
        <v>3201</v>
      </c>
      <c r="K82" s="164" t="s">
        <v>2882</v>
      </c>
      <c r="L82" s="164" t="str">
        <f t="shared" ref="L82:L145" si="15">K82</f>
        <v>СМР, ПНР, материалы</v>
      </c>
      <c r="M82" s="165" t="s">
        <v>2956</v>
      </c>
      <c r="N82" s="62" t="s">
        <v>2675</v>
      </c>
      <c r="O82" s="164" t="s">
        <v>2857</v>
      </c>
      <c r="P82" s="194" t="s">
        <v>2858</v>
      </c>
      <c r="Q82" s="24">
        <v>583.55999999999995</v>
      </c>
      <c r="R82" s="9">
        <f t="shared" ref="R82:R145" si="16">Q82*1.18</f>
        <v>688.60079999999994</v>
      </c>
      <c r="S82" s="9">
        <v>494.93099999999998</v>
      </c>
      <c r="T82" s="9">
        <f t="shared" ref="T82:T145" si="17">S82*1.18</f>
        <v>584.01857999999993</v>
      </c>
      <c r="U82" s="24">
        <f t="shared" ref="U82:U145" si="18">S82</f>
        <v>494.93099999999998</v>
      </c>
      <c r="V82" s="9">
        <f t="shared" ref="V82:V145" si="19">U82*1.18</f>
        <v>584.01857999999993</v>
      </c>
      <c r="W82" s="7" t="s">
        <v>2631</v>
      </c>
      <c r="X82" s="7" t="s">
        <v>133</v>
      </c>
      <c r="Y82" s="7" t="s">
        <v>133</v>
      </c>
      <c r="Z82" s="163" t="s">
        <v>144</v>
      </c>
      <c r="AA82" s="10">
        <v>42480</v>
      </c>
      <c r="AB82" s="10">
        <f t="shared" si="13"/>
        <v>42515</v>
      </c>
      <c r="AC82" s="163" t="s">
        <v>501</v>
      </c>
      <c r="AD82" s="195" t="s">
        <v>501</v>
      </c>
      <c r="AE82" s="164" t="str">
        <f t="shared" si="14"/>
        <v>Выполнение СМР, ПНР, материалы</v>
      </c>
      <c r="AF82" s="165" t="s">
        <v>146</v>
      </c>
      <c r="AG82" s="195">
        <v>796</v>
      </c>
      <c r="AH82" s="195" t="s">
        <v>147</v>
      </c>
      <c r="AI82" s="195">
        <v>1</v>
      </c>
      <c r="AJ82" s="195">
        <v>45</v>
      </c>
      <c r="AK82" s="7" t="s">
        <v>148</v>
      </c>
      <c r="AL82" s="167">
        <f t="shared" ref="AL82:AL145" si="20">AB82+20</f>
        <v>42535</v>
      </c>
      <c r="AM82" s="167">
        <f t="shared" ref="AM82:AM145" si="21">AL82</f>
        <v>42535</v>
      </c>
      <c r="AN82" s="167">
        <v>42612</v>
      </c>
      <c r="AO82" s="7">
        <v>2016</v>
      </c>
      <c r="AP82" s="195" t="s">
        <v>501</v>
      </c>
      <c r="AQ82" s="195" t="s">
        <v>136</v>
      </c>
      <c r="AR82" s="170" t="s">
        <v>501</v>
      </c>
      <c r="AS82" s="163" t="s">
        <v>2859</v>
      </c>
      <c r="AT82" s="8" t="s">
        <v>3202</v>
      </c>
      <c r="AU82" s="16" t="s">
        <v>3203</v>
      </c>
      <c r="AV82" s="167" t="s">
        <v>2862</v>
      </c>
      <c r="AW82" s="197">
        <v>42612</v>
      </c>
      <c r="AX82" s="170">
        <v>749.01163159999999</v>
      </c>
      <c r="AY82" s="170">
        <v>749.01163159999999</v>
      </c>
      <c r="AZ82" s="209"/>
      <c r="BA82" s="210">
        <v>0.41</v>
      </c>
      <c r="BB82" s="11" t="s">
        <v>408</v>
      </c>
      <c r="BC82" s="11" t="s">
        <v>2956</v>
      </c>
      <c r="BD82" s="129">
        <v>45.960999999999999</v>
      </c>
      <c r="BE82" s="123" t="s">
        <v>2864</v>
      </c>
    </row>
    <row r="83" spans="1:57" s="130" customFormat="1" ht="93" customHeight="1">
      <c r="A83" s="11">
        <v>1</v>
      </c>
      <c r="B83" s="7" t="s">
        <v>3204</v>
      </c>
      <c r="C83" s="7" t="s">
        <v>133</v>
      </c>
      <c r="D83" s="7" t="s">
        <v>2975</v>
      </c>
      <c r="E83" s="169" t="s">
        <v>2851</v>
      </c>
      <c r="F83" s="7" t="s">
        <v>2852</v>
      </c>
      <c r="G83" s="163" t="s">
        <v>2853</v>
      </c>
      <c r="H83" s="73" t="s">
        <v>408</v>
      </c>
      <c r="I83" s="7" t="s">
        <v>3205</v>
      </c>
      <c r="J83" s="16" t="s">
        <v>3206</v>
      </c>
      <c r="K83" s="164" t="s">
        <v>2882</v>
      </c>
      <c r="L83" s="164" t="str">
        <f t="shared" si="15"/>
        <v>СМР, ПНР, материалы</v>
      </c>
      <c r="M83" s="165" t="s">
        <v>2956</v>
      </c>
      <c r="N83" s="62" t="s">
        <v>2675</v>
      </c>
      <c r="O83" s="164" t="s">
        <v>2857</v>
      </c>
      <c r="P83" s="194" t="s">
        <v>2858</v>
      </c>
      <c r="Q83" s="24">
        <v>482.59</v>
      </c>
      <c r="R83" s="9">
        <f t="shared" si="16"/>
        <v>569.45619999999997</v>
      </c>
      <c r="S83" s="9">
        <v>455.89299999999997</v>
      </c>
      <c r="T83" s="9">
        <f t="shared" si="17"/>
        <v>537.95373999999993</v>
      </c>
      <c r="U83" s="24">
        <f t="shared" si="18"/>
        <v>455.89299999999997</v>
      </c>
      <c r="V83" s="9">
        <f t="shared" si="19"/>
        <v>537.95373999999993</v>
      </c>
      <c r="W83" s="7" t="s">
        <v>2631</v>
      </c>
      <c r="X83" s="7" t="s">
        <v>133</v>
      </c>
      <c r="Y83" s="7" t="s">
        <v>133</v>
      </c>
      <c r="Z83" s="163" t="s">
        <v>144</v>
      </c>
      <c r="AA83" s="10">
        <v>42449</v>
      </c>
      <c r="AB83" s="10">
        <f t="shared" si="13"/>
        <v>42484</v>
      </c>
      <c r="AC83" s="163" t="s">
        <v>501</v>
      </c>
      <c r="AD83" s="195" t="s">
        <v>501</v>
      </c>
      <c r="AE83" s="164" t="str">
        <f t="shared" si="14"/>
        <v>Выполнение СМР, ПНР, материалы</v>
      </c>
      <c r="AF83" s="165" t="s">
        <v>146</v>
      </c>
      <c r="AG83" s="195">
        <v>796</v>
      </c>
      <c r="AH83" s="195" t="s">
        <v>147</v>
      </c>
      <c r="AI83" s="195">
        <v>1</v>
      </c>
      <c r="AJ83" s="195">
        <v>45</v>
      </c>
      <c r="AK83" s="7" t="s">
        <v>148</v>
      </c>
      <c r="AL83" s="167">
        <f t="shared" si="20"/>
        <v>42504</v>
      </c>
      <c r="AM83" s="167">
        <f t="shared" si="21"/>
        <v>42504</v>
      </c>
      <c r="AN83" s="167">
        <v>42581</v>
      </c>
      <c r="AO83" s="7">
        <v>2016</v>
      </c>
      <c r="AP83" s="195" t="s">
        <v>501</v>
      </c>
      <c r="AQ83" s="195" t="s">
        <v>136</v>
      </c>
      <c r="AR83" s="170" t="s">
        <v>501</v>
      </c>
      <c r="AS83" s="163" t="s">
        <v>2859</v>
      </c>
      <c r="AT83" s="8" t="s">
        <v>3207</v>
      </c>
      <c r="AU83" s="16" t="s">
        <v>3208</v>
      </c>
      <c r="AV83" s="167" t="s">
        <v>2862</v>
      </c>
      <c r="AW83" s="197">
        <v>42581</v>
      </c>
      <c r="AX83" s="170">
        <v>715.41039999999998</v>
      </c>
      <c r="AY83" s="170">
        <v>715.41039999999998</v>
      </c>
      <c r="AZ83" s="209"/>
      <c r="BA83" s="210">
        <v>0.21360000000000001</v>
      </c>
      <c r="BB83" s="11" t="s">
        <v>408</v>
      </c>
      <c r="BC83" s="11" t="s">
        <v>2956</v>
      </c>
      <c r="BD83" s="129">
        <v>73.301599999999993</v>
      </c>
      <c r="BE83" s="123" t="s">
        <v>2864</v>
      </c>
    </row>
    <row r="84" spans="1:57" s="130" customFormat="1" ht="93" customHeight="1">
      <c r="A84" s="11">
        <v>1</v>
      </c>
      <c r="B84" s="7" t="s">
        <v>3209</v>
      </c>
      <c r="C84" s="7" t="s">
        <v>133</v>
      </c>
      <c r="D84" s="7" t="s">
        <v>2975</v>
      </c>
      <c r="E84" s="169" t="s">
        <v>2851</v>
      </c>
      <c r="F84" s="7" t="s">
        <v>2852</v>
      </c>
      <c r="G84" s="163" t="s">
        <v>2853</v>
      </c>
      <c r="H84" s="73" t="s">
        <v>408</v>
      </c>
      <c r="I84" s="7" t="s">
        <v>3210</v>
      </c>
      <c r="J84" s="16" t="s">
        <v>3211</v>
      </c>
      <c r="K84" s="164" t="s">
        <v>2882</v>
      </c>
      <c r="L84" s="164" t="str">
        <f t="shared" si="15"/>
        <v>СМР, ПНР, материалы</v>
      </c>
      <c r="M84" s="165" t="s">
        <v>2956</v>
      </c>
      <c r="N84" s="62" t="s">
        <v>2675</v>
      </c>
      <c r="O84" s="164" t="s">
        <v>2857</v>
      </c>
      <c r="P84" s="194" t="s">
        <v>2858</v>
      </c>
      <c r="Q84" s="24">
        <v>2366.42</v>
      </c>
      <c r="R84" s="9">
        <f t="shared" si="16"/>
        <v>2792.3755999999998</v>
      </c>
      <c r="S84" s="9">
        <v>2002.962</v>
      </c>
      <c r="T84" s="9">
        <f t="shared" si="17"/>
        <v>2363.4951599999999</v>
      </c>
      <c r="U84" s="24">
        <f t="shared" si="18"/>
        <v>2002.962</v>
      </c>
      <c r="V84" s="9">
        <f t="shared" si="19"/>
        <v>2363.4951599999999</v>
      </c>
      <c r="W84" s="7" t="s">
        <v>2631</v>
      </c>
      <c r="X84" s="7" t="s">
        <v>133</v>
      </c>
      <c r="Y84" s="7" t="s">
        <v>133</v>
      </c>
      <c r="Z84" s="163" t="s">
        <v>144</v>
      </c>
      <c r="AA84" s="10">
        <v>42420</v>
      </c>
      <c r="AB84" s="10">
        <f t="shared" si="13"/>
        <v>42455</v>
      </c>
      <c r="AC84" s="163" t="s">
        <v>501</v>
      </c>
      <c r="AD84" s="195" t="s">
        <v>501</v>
      </c>
      <c r="AE84" s="164" t="str">
        <f t="shared" si="14"/>
        <v>Выполнение СМР, ПНР, материалы</v>
      </c>
      <c r="AF84" s="165" t="s">
        <v>146</v>
      </c>
      <c r="AG84" s="195">
        <v>796</v>
      </c>
      <c r="AH84" s="195" t="s">
        <v>147</v>
      </c>
      <c r="AI84" s="195">
        <v>1</v>
      </c>
      <c r="AJ84" s="195">
        <v>45</v>
      </c>
      <c r="AK84" s="7" t="s">
        <v>148</v>
      </c>
      <c r="AL84" s="167">
        <f t="shared" si="20"/>
        <v>42475</v>
      </c>
      <c r="AM84" s="167">
        <f t="shared" si="21"/>
        <v>42475</v>
      </c>
      <c r="AN84" s="167">
        <v>42551</v>
      </c>
      <c r="AO84" s="7">
        <v>2016</v>
      </c>
      <c r="AP84" s="195" t="s">
        <v>501</v>
      </c>
      <c r="AQ84" s="195" t="s">
        <v>136</v>
      </c>
      <c r="AR84" s="170" t="s">
        <v>501</v>
      </c>
      <c r="AS84" s="163" t="s">
        <v>2859</v>
      </c>
      <c r="AT84" s="8" t="s">
        <v>3212</v>
      </c>
      <c r="AU84" s="16" t="s">
        <v>3213</v>
      </c>
      <c r="AV84" s="167" t="s">
        <v>2862</v>
      </c>
      <c r="AW84" s="197">
        <v>42551</v>
      </c>
      <c r="AX84" s="170">
        <v>3510.2592799999998</v>
      </c>
      <c r="AY84" s="170">
        <v>3192.7995139999998</v>
      </c>
      <c r="AZ84" s="209"/>
      <c r="BA84" s="210">
        <v>1.2</v>
      </c>
      <c r="BB84" s="11" t="s">
        <v>408</v>
      </c>
      <c r="BC84" s="11" t="s">
        <v>2956</v>
      </c>
      <c r="BD84" s="129">
        <v>304.69960000000003</v>
      </c>
      <c r="BE84" s="123" t="s">
        <v>2864</v>
      </c>
    </row>
    <row r="85" spans="1:57" s="130" customFormat="1" ht="130.5" customHeight="1">
      <c r="A85" s="11">
        <v>1</v>
      </c>
      <c r="B85" s="7" t="s">
        <v>3214</v>
      </c>
      <c r="C85" s="7" t="s">
        <v>133</v>
      </c>
      <c r="D85" s="7" t="s">
        <v>2975</v>
      </c>
      <c r="E85" s="169" t="s">
        <v>2851</v>
      </c>
      <c r="F85" s="7" t="s">
        <v>2852</v>
      </c>
      <c r="G85" s="163" t="s">
        <v>2853</v>
      </c>
      <c r="H85" s="73" t="s">
        <v>408</v>
      </c>
      <c r="I85" s="7" t="s">
        <v>3215</v>
      </c>
      <c r="J85" s="16" t="s">
        <v>3216</v>
      </c>
      <c r="K85" s="164" t="s">
        <v>2976</v>
      </c>
      <c r="L85" s="164" t="str">
        <f t="shared" si="15"/>
        <v>СМР, ПНР, материалы,  оборудование (за исключением замков, предоставляемых Заказчиком)</v>
      </c>
      <c r="M85" s="165" t="s">
        <v>2956</v>
      </c>
      <c r="N85" s="62" t="s">
        <v>2675</v>
      </c>
      <c r="O85" s="164" t="s">
        <v>2857</v>
      </c>
      <c r="P85" s="194" t="s">
        <v>2858</v>
      </c>
      <c r="Q85" s="24">
        <v>2918.34</v>
      </c>
      <c r="R85" s="9">
        <f t="shared" si="16"/>
        <v>3443.6412</v>
      </c>
      <c r="S85" s="9">
        <v>2596.2130000000002</v>
      </c>
      <c r="T85" s="9">
        <f t="shared" si="17"/>
        <v>3063.53134</v>
      </c>
      <c r="U85" s="24">
        <f t="shared" si="18"/>
        <v>2596.2130000000002</v>
      </c>
      <c r="V85" s="9">
        <f t="shared" si="19"/>
        <v>3063.53134</v>
      </c>
      <c r="W85" s="7" t="s">
        <v>2631</v>
      </c>
      <c r="X85" s="7" t="s">
        <v>133</v>
      </c>
      <c r="Y85" s="7" t="s">
        <v>133</v>
      </c>
      <c r="Z85" s="163" t="s">
        <v>144</v>
      </c>
      <c r="AA85" s="10">
        <v>42461</v>
      </c>
      <c r="AB85" s="10">
        <f t="shared" si="13"/>
        <v>42496</v>
      </c>
      <c r="AC85" s="163" t="s">
        <v>501</v>
      </c>
      <c r="AD85" s="195" t="s">
        <v>501</v>
      </c>
      <c r="AE85" s="164" t="str">
        <f t="shared" si="14"/>
        <v>Выполнение СМР, ПНР, материалы,  оборудование (за исключением замков, предоставляемых Заказчиком)</v>
      </c>
      <c r="AF85" s="165" t="s">
        <v>146</v>
      </c>
      <c r="AG85" s="195">
        <v>796</v>
      </c>
      <c r="AH85" s="195" t="s">
        <v>147</v>
      </c>
      <c r="AI85" s="195">
        <v>1</v>
      </c>
      <c r="AJ85" s="195">
        <v>45</v>
      </c>
      <c r="AK85" s="7" t="s">
        <v>148</v>
      </c>
      <c r="AL85" s="167">
        <f t="shared" si="20"/>
        <v>42516</v>
      </c>
      <c r="AM85" s="167">
        <f t="shared" si="21"/>
        <v>42516</v>
      </c>
      <c r="AN85" s="167">
        <v>42581</v>
      </c>
      <c r="AO85" s="7">
        <v>2016</v>
      </c>
      <c r="AP85" s="195" t="s">
        <v>501</v>
      </c>
      <c r="AQ85" s="195" t="s">
        <v>136</v>
      </c>
      <c r="AR85" s="170" t="s">
        <v>501</v>
      </c>
      <c r="AS85" s="163" t="s">
        <v>2859</v>
      </c>
      <c r="AT85" s="8" t="s">
        <v>3217</v>
      </c>
      <c r="AU85" s="16" t="s">
        <v>3218</v>
      </c>
      <c r="AV85" s="167" t="s">
        <v>2862</v>
      </c>
      <c r="AW85" s="197">
        <v>42581</v>
      </c>
      <c r="AX85" s="170">
        <v>4194.2934799999994</v>
      </c>
      <c r="AY85" s="170">
        <v>3879.7219999999998</v>
      </c>
      <c r="AZ85" s="209"/>
      <c r="BA85" s="210">
        <v>0.15</v>
      </c>
      <c r="BB85" s="11" t="s">
        <v>408</v>
      </c>
      <c r="BC85" s="11" t="s">
        <v>2956</v>
      </c>
      <c r="BD85" s="129">
        <v>295.9676</v>
      </c>
      <c r="BE85" s="123" t="s">
        <v>2864</v>
      </c>
    </row>
    <row r="86" spans="1:57" s="130" customFormat="1" ht="130.5" customHeight="1">
      <c r="A86" s="11">
        <v>2</v>
      </c>
      <c r="B86" s="7" t="s">
        <v>3219</v>
      </c>
      <c r="C86" s="7" t="s">
        <v>133</v>
      </c>
      <c r="D86" s="7" t="s">
        <v>2975</v>
      </c>
      <c r="E86" s="169" t="s">
        <v>2851</v>
      </c>
      <c r="F86" s="7" t="s">
        <v>2852</v>
      </c>
      <c r="G86" s="163" t="s">
        <v>2853</v>
      </c>
      <c r="H86" s="73" t="s">
        <v>408</v>
      </c>
      <c r="I86" s="7" t="s">
        <v>3220</v>
      </c>
      <c r="J86" s="16" t="s">
        <v>3221</v>
      </c>
      <c r="K86" s="164" t="s">
        <v>2976</v>
      </c>
      <c r="L86" s="164" t="str">
        <f t="shared" si="15"/>
        <v>СМР, ПНР, материалы,  оборудование (за исключением замков, предоставляемых Заказчиком)</v>
      </c>
      <c r="M86" s="165" t="s">
        <v>2856</v>
      </c>
      <c r="N86" s="62" t="s">
        <v>2675</v>
      </c>
      <c r="O86" s="164" t="s">
        <v>2857</v>
      </c>
      <c r="P86" s="194" t="s">
        <v>2858</v>
      </c>
      <c r="Q86" s="24">
        <v>958.76</v>
      </c>
      <c r="R86" s="9">
        <f t="shared" si="16"/>
        <v>1131.3368</v>
      </c>
      <c r="S86" s="9">
        <v>855.20100000000002</v>
      </c>
      <c r="T86" s="9">
        <f t="shared" si="17"/>
        <v>1009.1371799999999</v>
      </c>
      <c r="U86" s="24">
        <f t="shared" si="18"/>
        <v>855.20100000000002</v>
      </c>
      <c r="V86" s="9">
        <f t="shared" si="19"/>
        <v>1009.1371799999999</v>
      </c>
      <c r="W86" s="7" t="s">
        <v>2631</v>
      </c>
      <c r="X86" s="7" t="s">
        <v>133</v>
      </c>
      <c r="Y86" s="7" t="s">
        <v>133</v>
      </c>
      <c r="Z86" s="163" t="s">
        <v>144</v>
      </c>
      <c r="AA86" s="10">
        <v>42614</v>
      </c>
      <c r="AB86" s="10">
        <f t="shared" si="13"/>
        <v>42649</v>
      </c>
      <c r="AC86" s="163" t="s">
        <v>501</v>
      </c>
      <c r="AD86" s="195" t="s">
        <v>501</v>
      </c>
      <c r="AE86" s="164" t="str">
        <f t="shared" si="14"/>
        <v>Выполнение СМР, ПНР, материалы,  оборудование (за исключением замков, предоставляемых Заказчиком)</v>
      </c>
      <c r="AF86" s="165" t="s">
        <v>146</v>
      </c>
      <c r="AG86" s="195">
        <v>796</v>
      </c>
      <c r="AH86" s="195" t="s">
        <v>147</v>
      </c>
      <c r="AI86" s="195">
        <v>1</v>
      </c>
      <c r="AJ86" s="195">
        <v>45</v>
      </c>
      <c r="AK86" s="7" t="s">
        <v>148</v>
      </c>
      <c r="AL86" s="167">
        <f t="shared" si="20"/>
        <v>42669</v>
      </c>
      <c r="AM86" s="167">
        <f t="shared" si="21"/>
        <v>42669</v>
      </c>
      <c r="AN86" s="167">
        <v>42765</v>
      </c>
      <c r="AO86" s="7" t="s">
        <v>292</v>
      </c>
      <c r="AP86" s="195" t="s">
        <v>501</v>
      </c>
      <c r="AQ86" s="195" t="s">
        <v>136</v>
      </c>
      <c r="AR86" s="170" t="s">
        <v>501</v>
      </c>
      <c r="AS86" s="163" t="s">
        <v>2859</v>
      </c>
      <c r="AT86" s="8" t="s">
        <v>3222</v>
      </c>
      <c r="AU86" s="16" t="s">
        <v>3223</v>
      </c>
      <c r="AV86" s="167" t="s">
        <v>2862</v>
      </c>
      <c r="AW86" s="197">
        <v>42765</v>
      </c>
      <c r="AX86" s="170">
        <v>1272.6124887999999</v>
      </c>
      <c r="AY86" s="170">
        <v>1272.6124887999999</v>
      </c>
      <c r="AZ86" s="209">
        <v>2.06</v>
      </c>
      <c r="BA86" s="210"/>
      <c r="BB86" s="11" t="s">
        <v>408</v>
      </c>
      <c r="BC86" s="11" t="s">
        <v>2956</v>
      </c>
      <c r="BD86" s="129">
        <v>107.5098</v>
      </c>
      <c r="BE86" s="123" t="s">
        <v>2864</v>
      </c>
    </row>
    <row r="87" spans="1:57" s="130" customFormat="1" ht="93" customHeight="1">
      <c r="A87" s="11">
        <v>1</v>
      </c>
      <c r="B87" s="7" t="s">
        <v>3224</v>
      </c>
      <c r="C87" s="7" t="s">
        <v>133</v>
      </c>
      <c r="D87" s="7" t="s">
        <v>2975</v>
      </c>
      <c r="E87" s="169" t="s">
        <v>2851</v>
      </c>
      <c r="F87" s="7" t="s">
        <v>2852</v>
      </c>
      <c r="G87" s="163" t="s">
        <v>2853</v>
      </c>
      <c r="H87" s="73" t="s">
        <v>408</v>
      </c>
      <c r="I87" s="7" t="s">
        <v>3225</v>
      </c>
      <c r="J87" s="16" t="s">
        <v>3226</v>
      </c>
      <c r="K87" s="164" t="s">
        <v>2976</v>
      </c>
      <c r="L87" s="164" t="str">
        <f t="shared" si="15"/>
        <v>СМР, ПНР, материалы,  оборудование (за исключением замков, предоставляемых Заказчиком)</v>
      </c>
      <c r="M87" s="165" t="s">
        <v>2956</v>
      </c>
      <c r="N87" s="62" t="s">
        <v>2675</v>
      </c>
      <c r="O87" s="164" t="s">
        <v>2857</v>
      </c>
      <c r="P87" s="194" t="s">
        <v>2858</v>
      </c>
      <c r="Q87" s="24">
        <v>74422.53</v>
      </c>
      <c r="R87" s="9">
        <f t="shared" si="16"/>
        <v>87818.585399999996</v>
      </c>
      <c r="S87" s="9">
        <v>70216.248999999996</v>
      </c>
      <c r="T87" s="9">
        <f t="shared" si="17"/>
        <v>82855.173819999996</v>
      </c>
      <c r="U87" s="24">
        <f t="shared" si="18"/>
        <v>70216.248999999996</v>
      </c>
      <c r="V87" s="9">
        <f t="shared" si="19"/>
        <v>82855.173819999996</v>
      </c>
      <c r="W87" s="7" t="s">
        <v>2631</v>
      </c>
      <c r="X87" s="7" t="s">
        <v>133</v>
      </c>
      <c r="Y87" s="7" t="s">
        <v>133</v>
      </c>
      <c r="Z87" s="163" t="s">
        <v>144</v>
      </c>
      <c r="AA87" s="10">
        <v>42459</v>
      </c>
      <c r="AB87" s="10">
        <f t="shared" si="13"/>
        <v>42494</v>
      </c>
      <c r="AC87" s="163" t="s">
        <v>501</v>
      </c>
      <c r="AD87" s="195" t="s">
        <v>501</v>
      </c>
      <c r="AE87" s="164" t="str">
        <f t="shared" si="14"/>
        <v>Выполнение СМР, ПНР, материалы,  оборудование (за исключением замков, предоставляемых Заказчиком)</v>
      </c>
      <c r="AF87" s="165" t="s">
        <v>146</v>
      </c>
      <c r="AG87" s="195">
        <v>796</v>
      </c>
      <c r="AH87" s="195" t="s">
        <v>147</v>
      </c>
      <c r="AI87" s="195">
        <v>1</v>
      </c>
      <c r="AJ87" s="195">
        <v>45</v>
      </c>
      <c r="AK87" s="7" t="s">
        <v>148</v>
      </c>
      <c r="AL87" s="167">
        <f t="shared" si="20"/>
        <v>42514</v>
      </c>
      <c r="AM87" s="167">
        <f t="shared" si="21"/>
        <v>42514</v>
      </c>
      <c r="AN87" s="167">
        <v>42765</v>
      </c>
      <c r="AO87" s="7" t="s">
        <v>292</v>
      </c>
      <c r="AP87" s="195" t="s">
        <v>501</v>
      </c>
      <c r="AQ87" s="195" t="s">
        <v>136</v>
      </c>
      <c r="AR87" s="170" t="s">
        <v>501</v>
      </c>
      <c r="AS87" s="163" t="s">
        <v>2859</v>
      </c>
      <c r="AT87" s="8" t="s">
        <v>3227</v>
      </c>
      <c r="AU87" s="16" t="s">
        <v>3228</v>
      </c>
      <c r="AV87" s="167" t="s">
        <v>2862</v>
      </c>
      <c r="AW87" s="197">
        <v>42765</v>
      </c>
      <c r="AX87" s="170">
        <v>99977.547028600005</v>
      </c>
      <c r="AY87" s="170">
        <v>97454.988210800002</v>
      </c>
      <c r="AZ87" s="209">
        <v>5.8</v>
      </c>
      <c r="BA87" s="210">
        <v>8</v>
      </c>
      <c r="BB87" s="11" t="s">
        <v>408</v>
      </c>
      <c r="BC87" s="11" t="s">
        <v>2956</v>
      </c>
      <c r="BD87" s="129">
        <v>7332.0715999999993</v>
      </c>
      <c r="BE87" s="123" t="s">
        <v>2864</v>
      </c>
    </row>
    <row r="88" spans="1:57" s="130" customFormat="1" ht="93" customHeight="1">
      <c r="A88" s="11">
        <v>1</v>
      </c>
      <c r="B88" s="7" t="s">
        <v>3229</v>
      </c>
      <c r="C88" s="7" t="s">
        <v>133</v>
      </c>
      <c r="D88" s="7" t="s">
        <v>2975</v>
      </c>
      <c r="E88" s="169" t="s">
        <v>2851</v>
      </c>
      <c r="F88" s="7" t="s">
        <v>2852</v>
      </c>
      <c r="G88" s="163" t="s">
        <v>2853</v>
      </c>
      <c r="H88" s="73" t="s">
        <v>408</v>
      </c>
      <c r="I88" s="7" t="s">
        <v>3230</v>
      </c>
      <c r="J88" s="16" t="s">
        <v>3231</v>
      </c>
      <c r="K88" s="164" t="s">
        <v>2882</v>
      </c>
      <c r="L88" s="164" t="str">
        <f t="shared" si="15"/>
        <v>СМР, ПНР, материалы</v>
      </c>
      <c r="M88" s="165" t="s">
        <v>2956</v>
      </c>
      <c r="N88" s="62" t="s">
        <v>2675</v>
      </c>
      <c r="O88" s="164" t="s">
        <v>2857</v>
      </c>
      <c r="P88" s="194" t="s">
        <v>2858</v>
      </c>
      <c r="Q88" s="24">
        <v>538.64</v>
      </c>
      <c r="R88" s="9">
        <f t="shared" si="16"/>
        <v>635.59519999999998</v>
      </c>
      <c r="S88" s="9">
        <v>468.97300000000001</v>
      </c>
      <c r="T88" s="9">
        <f t="shared" si="17"/>
        <v>553.38814000000002</v>
      </c>
      <c r="U88" s="24">
        <f t="shared" si="18"/>
        <v>468.97300000000001</v>
      </c>
      <c r="V88" s="9">
        <f t="shared" si="19"/>
        <v>553.38814000000002</v>
      </c>
      <c r="W88" s="7" t="s">
        <v>2631</v>
      </c>
      <c r="X88" s="7" t="s">
        <v>133</v>
      </c>
      <c r="Y88" s="7" t="s">
        <v>133</v>
      </c>
      <c r="Z88" s="163" t="s">
        <v>144</v>
      </c>
      <c r="AA88" s="10">
        <v>42420</v>
      </c>
      <c r="AB88" s="10">
        <f t="shared" si="13"/>
        <v>42455</v>
      </c>
      <c r="AC88" s="163" t="s">
        <v>501</v>
      </c>
      <c r="AD88" s="195" t="s">
        <v>501</v>
      </c>
      <c r="AE88" s="164" t="str">
        <f t="shared" si="14"/>
        <v>Выполнение СМР, ПНР, материалы</v>
      </c>
      <c r="AF88" s="165" t="s">
        <v>146</v>
      </c>
      <c r="AG88" s="195">
        <v>796</v>
      </c>
      <c r="AH88" s="195" t="s">
        <v>147</v>
      </c>
      <c r="AI88" s="195">
        <v>1</v>
      </c>
      <c r="AJ88" s="195">
        <v>45</v>
      </c>
      <c r="AK88" s="7" t="s">
        <v>148</v>
      </c>
      <c r="AL88" s="167">
        <f t="shared" si="20"/>
        <v>42475</v>
      </c>
      <c r="AM88" s="167">
        <f t="shared" si="21"/>
        <v>42475</v>
      </c>
      <c r="AN88" s="167">
        <v>42520</v>
      </c>
      <c r="AO88" s="7">
        <v>2016</v>
      </c>
      <c r="AP88" s="195" t="s">
        <v>501</v>
      </c>
      <c r="AQ88" s="195" t="s">
        <v>136</v>
      </c>
      <c r="AR88" s="170" t="s">
        <v>501</v>
      </c>
      <c r="AS88" s="163" t="s">
        <v>2859</v>
      </c>
      <c r="AT88" s="8" t="s">
        <v>3232</v>
      </c>
      <c r="AU88" s="16" t="s">
        <v>3233</v>
      </c>
      <c r="AV88" s="167" t="s">
        <v>2862</v>
      </c>
      <c r="AW88" s="197">
        <v>42520</v>
      </c>
      <c r="AX88" s="170">
        <v>735.68280000000004</v>
      </c>
      <c r="AY88" s="170">
        <v>735.68280000000004</v>
      </c>
      <c r="AZ88" s="209">
        <v>0</v>
      </c>
      <c r="BA88" s="210">
        <v>0.15</v>
      </c>
      <c r="BB88" s="11" t="s">
        <v>408</v>
      </c>
      <c r="BC88" s="11" t="s">
        <v>2956</v>
      </c>
      <c r="BD88" s="129">
        <v>80.452399999999997</v>
      </c>
      <c r="BE88" s="123" t="s">
        <v>2864</v>
      </c>
    </row>
    <row r="89" spans="1:57" s="130" customFormat="1" ht="75.75" customHeight="1">
      <c r="A89" s="11">
        <v>1</v>
      </c>
      <c r="B89" s="7" t="s">
        <v>3234</v>
      </c>
      <c r="C89" s="7" t="s">
        <v>133</v>
      </c>
      <c r="D89" s="7" t="s">
        <v>2975</v>
      </c>
      <c r="E89" s="169" t="s">
        <v>2851</v>
      </c>
      <c r="F89" s="7" t="s">
        <v>2852</v>
      </c>
      <c r="G89" s="163" t="s">
        <v>2853</v>
      </c>
      <c r="H89" s="73" t="s">
        <v>408</v>
      </c>
      <c r="I89" s="7">
        <v>857151</v>
      </c>
      <c r="J89" s="16" t="s">
        <v>3235</v>
      </c>
      <c r="K89" s="164" t="s">
        <v>2882</v>
      </c>
      <c r="L89" s="164" t="str">
        <f t="shared" si="15"/>
        <v>СМР, ПНР, материалы</v>
      </c>
      <c r="M89" s="165" t="s">
        <v>2956</v>
      </c>
      <c r="N89" s="62" t="s">
        <v>2675</v>
      </c>
      <c r="O89" s="164" t="s">
        <v>2857</v>
      </c>
      <c r="P89" s="194" t="s">
        <v>2858</v>
      </c>
      <c r="Q89" s="24">
        <v>608.98</v>
      </c>
      <c r="R89" s="9">
        <f t="shared" si="16"/>
        <v>718.59640000000002</v>
      </c>
      <c r="S89" s="9">
        <v>536.76400000000001</v>
      </c>
      <c r="T89" s="9">
        <f t="shared" si="17"/>
        <v>633.38152000000002</v>
      </c>
      <c r="U89" s="24">
        <f t="shared" si="18"/>
        <v>536.76400000000001</v>
      </c>
      <c r="V89" s="9">
        <f t="shared" si="19"/>
        <v>633.38152000000002</v>
      </c>
      <c r="W89" s="7" t="s">
        <v>2631</v>
      </c>
      <c r="X89" s="7" t="s">
        <v>133</v>
      </c>
      <c r="Y89" s="7" t="s">
        <v>133</v>
      </c>
      <c r="Z89" s="163" t="s">
        <v>144</v>
      </c>
      <c r="AA89" s="10">
        <v>42389</v>
      </c>
      <c r="AB89" s="10">
        <f t="shared" si="13"/>
        <v>42424</v>
      </c>
      <c r="AC89" s="163" t="s">
        <v>501</v>
      </c>
      <c r="AD89" s="195" t="s">
        <v>501</v>
      </c>
      <c r="AE89" s="164" t="str">
        <f t="shared" si="14"/>
        <v>Выполнение СМР, ПНР, материалы</v>
      </c>
      <c r="AF89" s="165" t="s">
        <v>146</v>
      </c>
      <c r="AG89" s="195">
        <v>796</v>
      </c>
      <c r="AH89" s="195" t="s">
        <v>147</v>
      </c>
      <c r="AI89" s="195">
        <v>1</v>
      </c>
      <c r="AJ89" s="195">
        <v>45</v>
      </c>
      <c r="AK89" s="7" t="s">
        <v>148</v>
      </c>
      <c r="AL89" s="167">
        <f t="shared" si="20"/>
        <v>42444</v>
      </c>
      <c r="AM89" s="167">
        <f t="shared" si="21"/>
        <v>42444</v>
      </c>
      <c r="AN89" s="167">
        <v>42490</v>
      </c>
      <c r="AO89" s="7">
        <v>2016</v>
      </c>
      <c r="AP89" s="195" t="s">
        <v>501</v>
      </c>
      <c r="AQ89" s="195" t="s">
        <v>136</v>
      </c>
      <c r="AR89" s="170" t="s">
        <v>501</v>
      </c>
      <c r="AS89" s="163" t="s">
        <v>2859</v>
      </c>
      <c r="AT89" s="8" t="s">
        <v>3236</v>
      </c>
      <c r="AU89" s="16" t="s">
        <v>3237</v>
      </c>
      <c r="AV89" s="167" t="s">
        <v>2862</v>
      </c>
      <c r="AW89" s="197">
        <v>42490</v>
      </c>
      <c r="AX89" s="170">
        <v>842.29579999999987</v>
      </c>
      <c r="AY89" s="170">
        <v>833.1389999999999</v>
      </c>
      <c r="AZ89" s="209"/>
      <c r="BA89" s="210">
        <v>0.16500000000000001</v>
      </c>
      <c r="BB89" s="11" t="s">
        <v>408</v>
      </c>
      <c r="BC89" s="11" t="s">
        <v>2956</v>
      </c>
      <c r="BD89" s="129">
        <v>92.110799999999998</v>
      </c>
      <c r="BE89" s="123" t="s">
        <v>2864</v>
      </c>
    </row>
    <row r="90" spans="1:57" s="130" customFormat="1" ht="101.25" customHeight="1">
      <c r="A90" s="11">
        <v>1</v>
      </c>
      <c r="B90" s="7" t="s">
        <v>3238</v>
      </c>
      <c r="C90" s="7" t="s">
        <v>133</v>
      </c>
      <c r="D90" s="7" t="s">
        <v>2975</v>
      </c>
      <c r="E90" s="169" t="s">
        <v>2851</v>
      </c>
      <c r="F90" s="7" t="s">
        <v>2852</v>
      </c>
      <c r="G90" s="163" t="s">
        <v>2853</v>
      </c>
      <c r="H90" s="73" t="s">
        <v>408</v>
      </c>
      <c r="I90" s="7">
        <v>854499</v>
      </c>
      <c r="J90" s="16" t="s">
        <v>3239</v>
      </c>
      <c r="K90" s="164" t="s">
        <v>2976</v>
      </c>
      <c r="L90" s="164" t="str">
        <f t="shared" si="15"/>
        <v>СМР, ПНР, материалы,  оборудование (за исключением замков, предоставляемых Заказчиком)</v>
      </c>
      <c r="M90" s="165" t="s">
        <v>2956</v>
      </c>
      <c r="N90" s="62" t="s">
        <v>2675</v>
      </c>
      <c r="O90" s="164" t="s">
        <v>2857</v>
      </c>
      <c r="P90" s="194" t="s">
        <v>2858</v>
      </c>
      <c r="Q90" s="24">
        <v>609.44000000000005</v>
      </c>
      <c r="R90" s="9">
        <f t="shared" si="16"/>
        <v>719.13920000000007</v>
      </c>
      <c r="S90" s="9">
        <v>595.00800000000004</v>
      </c>
      <c r="T90" s="9">
        <f t="shared" si="17"/>
        <v>702.10944000000006</v>
      </c>
      <c r="U90" s="24">
        <f t="shared" si="18"/>
        <v>595.00800000000004</v>
      </c>
      <c r="V90" s="9">
        <f t="shared" si="19"/>
        <v>702.10944000000006</v>
      </c>
      <c r="W90" s="7" t="s">
        <v>2631</v>
      </c>
      <c r="X90" s="7" t="s">
        <v>133</v>
      </c>
      <c r="Y90" s="7" t="s">
        <v>133</v>
      </c>
      <c r="Z90" s="163" t="s">
        <v>144</v>
      </c>
      <c r="AA90" s="10">
        <v>42389</v>
      </c>
      <c r="AB90" s="10">
        <f t="shared" si="13"/>
        <v>42424</v>
      </c>
      <c r="AC90" s="163" t="s">
        <v>501</v>
      </c>
      <c r="AD90" s="195" t="s">
        <v>501</v>
      </c>
      <c r="AE90" s="164" t="str">
        <f t="shared" si="14"/>
        <v>Выполнение СМР, ПНР, материалы,  оборудование (за исключением замков, предоставляемых Заказчиком)</v>
      </c>
      <c r="AF90" s="165" t="s">
        <v>146</v>
      </c>
      <c r="AG90" s="195">
        <v>796</v>
      </c>
      <c r="AH90" s="195" t="s">
        <v>147</v>
      </c>
      <c r="AI90" s="195">
        <v>1</v>
      </c>
      <c r="AJ90" s="195">
        <v>45</v>
      </c>
      <c r="AK90" s="7" t="s">
        <v>148</v>
      </c>
      <c r="AL90" s="167">
        <f t="shared" si="20"/>
        <v>42444</v>
      </c>
      <c r="AM90" s="167">
        <f t="shared" si="21"/>
        <v>42444</v>
      </c>
      <c r="AN90" s="167">
        <v>42490</v>
      </c>
      <c r="AO90" s="7">
        <v>2016</v>
      </c>
      <c r="AP90" s="195" t="s">
        <v>501</v>
      </c>
      <c r="AQ90" s="195" t="s">
        <v>136</v>
      </c>
      <c r="AR90" s="170" t="s">
        <v>501</v>
      </c>
      <c r="AS90" s="163" t="s">
        <v>2859</v>
      </c>
      <c r="AT90" s="8" t="s">
        <v>3240</v>
      </c>
      <c r="AU90" s="16" t="s">
        <v>3241</v>
      </c>
      <c r="AV90" s="167" t="s">
        <v>2862</v>
      </c>
      <c r="AW90" s="197">
        <v>42490</v>
      </c>
      <c r="AX90" s="170">
        <v>933.71039999999994</v>
      </c>
      <c r="AY90" s="170">
        <v>846.1502463999999</v>
      </c>
      <c r="AZ90" s="205">
        <v>0</v>
      </c>
      <c r="BA90" s="203">
        <v>0.24</v>
      </c>
      <c r="BB90" s="11" t="s">
        <v>408</v>
      </c>
      <c r="BC90" s="11" t="s">
        <v>2956</v>
      </c>
      <c r="BD90" s="129">
        <v>102.1054</v>
      </c>
      <c r="BE90" s="123" t="s">
        <v>2864</v>
      </c>
    </row>
    <row r="91" spans="1:57" s="130" customFormat="1" ht="93" customHeight="1">
      <c r="A91" s="11">
        <v>1</v>
      </c>
      <c r="B91" s="7" t="s">
        <v>3242</v>
      </c>
      <c r="C91" s="7" t="s">
        <v>133</v>
      </c>
      <c r="D91" s="7" t="s">
        <v>2975</v>
      </c>
      <c r="E91" s="169" t="s">
        <v>2851</v>
      </c>
      <c r="F91" s="7" t="s">
        <v>2852</v>
      </c>
      <c r="G91" s="163" t="s">
        <v>2853</v>
      </c>
      <c r="H91" s="73" t="s">
        <v>408</v>
      </c>
      <c r="I91" s="7">
        <v>854767</v>
      </c>
      <c r="J91" s="16" t="s">
        <v>3243</v>
      </c>
      <c r="K91" s="164" t="s">
        <v>2882</v>
      </c>
      <c r="L91" s="164" t="str">
        <f t="shared" si="15"/>
        <v>СМР, ПНР, материалы</v>
      </c>
      <c r="M91" s="165" t="s">
        <v>2956</v>
      </c>
      <c r="N91" s="62" t="s">
        <v>2675</v>
      </c>
      <c r="O91" s="164" t="s">
        <v>2857</v>
      </c>
      <c r="P91" s="194" t="s">
        <v>2858</v>
      </c>
      <c r="Q91" s="24">
        <v>751.38</v>
      </c>
      <c r="R91" s="9">
        <f t="shared" si="16"/>
        <v>886.62839999999994</v>
      </c>
      <c r="S91" s="9">
        <v>613.452</v>
      </c>
      <c r="T91" s="9">
        <f t="shared" si="17"/>
        <v>723.87335999999993</v>
      </c>
      <c r="U91" s="24">
        <f t="shared" si="18"/>
        <v>613.452</v>
      </c>
      <c r="V91" s="9">
        <f t="shared" si="19"/>
        <v>723.87335999999993</v>
      </c>
      <c r="W91" s="7" t="s">
        <v>2631</v>
      </c>
      <c r="X91" s="7" t="s">
        <v>133</v>
      </c>
      <c r="Y91" s="7" t="s">
        <v>133</v>
      </c>
      <c r="Z91" s="163" t="s">
        <v>144</v>
      </c>
      <c r="AA91" s="10">
        <v>42389</v>
      </c>
      <c r="AB91" s="10">
        <f t="shared" si="13"/>
        <v>42424</v>
      </c>
      <c r="AC91" s="163" t="s">
        <v>501</v>
      </c>
      <c r="AD91" s="195" t="s">
        <v>501</v>
      </c>
      <c r="AE91" s="164" t="str">
        <f t="shared" si="14"/>
        <v>Выполнение СМР, ПНР, материалы</v>
      </c>
      <c r="AF91" s="165" t="s">
        <v>146</v>
      </c>
      <c r="AG91" s="195">
        <v>796</v>
      </c>
      <c r="AH91" s="195" t="s">
        <v>147</v>
      </c>
      <c r="AI91" s="195">
        <v>1</v>
      </c>
      <c r="AJ91" s="195">
        <v>45</v>
      </c>
      <c r="AK91" s="7" t="s">
        <v>148</v>
      </c>
      <c r="AL91" s="167">
        <f t="shared" si="20"/>
        <v>42444</v>
      </c>
      <c r="AM91" s="167">
        <f t="shared" si="21"/>
        <v>42444</v>
      </c>
      <c r="AN91" s="167">
        <v>42490</v>
      </c>
      <c r="AO91" s="7">
        <v>2016</v>
      </c>
      <c r="AP91" s="195" t="s">
        <v>501</v>
      </c>
      <c r="AQ91" s="195" t="s">
        <v>136</v>
      </c>
      <c r="AR91" s="170" t="s">
        <v>501</v>
      </c>
      <c r="AS91" s="163" t="s">
        <v>2859</v>
      </c>
      <c r="AT91" s="8" t="s">
        <v>3244</v>
      </c>
      <c r="AU91" s="16" t="s">
        <v>3245</v>
      </c>
      <c r="AV91" s="167" t="s">
        <v>2862</v>
      </c>
      <c r="AW91" s="197">
        <v>42490</v>
      </c>
      <c r="AX91" s="170">
        <v>1001.2299999999999</v>
      </c>
      <c r="AY91" s="170">
        <v>1001.2299999999999</v>
      </c>
      <c r="AZ91" s="217"/>
      <c r="BA91" s="218">
        <v>0.40500000000000003</v>
      </c>
      <c r="BB91" s="11" t="s">
        <v>408</v>
      </c>
      <c r="BC91" s="11" t="s">
        <v>2956</v>
      </c>
      <c r="BD91" s="129">
        <v>92.110799999999998</v>
      </c>
      <c r="BE91" s="123" t="s">
        <v>2864</v>
      </c>
    </row>
    <row r="92" spans="1:57" s="130" customFormat="1" ht="93" customHeight="1">
      <c r="A92" s="11">
        <v>2</v>
      </c>
      <c r="B92" s="7" t="s">
        <v>3246</v>
      </c>
      <c r="C92" s="7" t="s">
        <v>133</v>
      </c>
      <c r="D92" s="7" t="s">
        <v>2975</v>
      </c>
      <c r="E92" s="169" t="s">
        <v>2851</v>
      </c>
      <c r="F92" s="7" t="s">
        <v>2852</v>
      </c>
      <c r="G92" s="163" t="s">
        <v>2853</v>
      </c>
      <c r="H92" s="73" t="s">
        <v>408</v>
      </c>
      <c r="I92" s="7" t="s">
        <v>3247</v>
      </c>
      <c r="J92" s="16" t="s">
        <v>3248</v>
      </c>
      <c r="K92" s="164" t="s">
        <v>2882</v>
      </c>
      <c r="L92" s="164" t="str">
        <f t="shared" si="15"/>
        <v>СМР, ПНР, материалы</v>
      </c>
      <c r="M92" s="165" t="s">
        <v>2856</v>
      </c>
      <c r="N92" s="62" t="s">
        <v>2675</v>
      </c>
      <c r="O92" s="164" t="s">
        <v>2857</v>
      </c>
      <c r="P92" s="194" t="s">
        <v>2858</v>
      </c>
      <c r="Q92" s="24">
        <v>9817.4</v>
      </c>
      <c r="R92" s="9">
        <f t="shared" si="16"/>
        <v>11584.531999999999</v>
      </c>
      <c r="S92" s="9">
        <v>8416.3989999999994</v>
      </c>
      <c r="T92" s="9">
        <f t="shared" si="17"/>
        <v>9931.3508199999997</v>
      </c>
      <c r="U92" s="24">
        <f t="shared" si="18"/>
        <v>8416.3989999999994</v>
      </c>
      <c r="V92" s="9">
        <f t="shared" si="19"/>
        <v>9931.3508199999997</v>
      </c>
      <c r="W92" s="7" t="s">
        <v>2631</v>
      </c>
      <c r="X92" s="7" t="s">
        <v>133</v>
      </c>
      <c r="Y92" s="7" t="s">
        <v>133</v>
      </c>
      <c r="Z92" s="163" t="s">
        <v>144</v>
      </c>
      <c r="AA92" s="10">
        <v>42633</v>
      </c>
      <c r="AB92" s="10">
        <f t="shared" si="13"/>
        <v>42668</v>
      </c>
      <c r="AC92" s="163" t="s">
        <v>501</v>
      </c>
      <c r="AD92" s="195" t="s">
        <v>501</v>
      </c>
      <c r="AE92" s="164" t="str">
        <f t="shared" si="14"/>
        <v>Выполнение СМР, ПНР, материалы</v>
      </c>
      <c r="AF92" s="165" t="s">
        <v>146</v>
      </c>
      <c r="AG92" s="195">
        <v>796</v>
      </c>
      <c r="AH92" s="195" t="s">
        <v>147</v>
      </c>
      <c r="AI92" s="195">
        <v>1</v>
      </c>
      <c r="AJ92" s="195">
        <v>45</v>
      </c>
      <c r="AK92" s="7" t="s">
        <v>148</v>
      </c>
      <c r="AL92" s="167">
        <f t="shared" si="20"/>
        <v>42688</v>
      </c>
      <c r="AM92" s="167">
        <f t="shared" si="21"/>
        <v>42688</v>
      </c>
      <c r="AN92" s="167">
        <v>42765</v>
      </c>
      <c r="AO92" s="7" t="s">
        <v>292</v>
      </c>
      <c r="AP92" s="195" t="s">
        <v>501</v>
      </c>
      <c r="AQ92" s="195" t="s">
        <v>136</v>
      </c>
      <c r="AR92" s="170" t="s">
        <v>501</v>
      </c>
      <c r="AS92" s="163" t="s">
        <v>2859</v>
      </c>
      <c r="AT92" s="8" t="s">
        <v>3249</v>
      </c>
      <c r="AU92" s="16" t="s">
        <v>3250</v>
      </c>
      <c r="AV92" s="167" t="s">
        <v>2862</v>
      </c>
      <c r="AW92" s="197">
        <v>42765</v>
      </c>
      <c r="AX92" s="170">
        <v>12908.963999999998</v>
      </c>
      <c r="AY92" s="170">
        <v>12908.963999999998</v>
      </c>
      <c r="AZ92" s="209">
        <v>2</v>
      </c>
      <c r="BA92" s="210">
        <v>0</v>
      </c>
      <c r="BB92" s="163" t="s">
        <v>136</v>
      </c>
      <c r="BC92" s="11" t="s">
        <v>2977</v>
      </c>
      <c r="BD92" s="129">
        <v>893.94439999999997</v>
      </c>
      <c r="BE92" s="123" t="s">
        <v>2864</v>
      </c>
    </row>
    <row r="93" spans="1:57" s="130" customFormat="1" ht="93" customHeight="1">
      <c r="A93" s="11">
        <v>2</v>
      </c>
      <c r="B93" s="7" t="s">
        <v>3251</v>
      </c>
      <c r="C93" s="7" t="s">
        <v>133</v>
      </c>
      <c r="D93" s="7" t="s">
        <v>2975</v>
      </c>
      <c r="E93" s="169" t="s">
        <v>2851</v>
      </c>
      <c r="F93" s="7" t="s">
        <v>2852</v>
      </c>
      <c r="G93" s="163" t="s">
        <v>2853</v>
      </c>
      <c r="H93" s="73" t="s">
        <v>408</v>
      </c>
      <c r="I93" s="7" t="s">
        <v>3252</v>
      </c>
      <c r="J93" s="16" t="s">
        <v>3253</v>
      </c>
      <c r="K93" s="164" t="s">
        <v>2882</v>
      </c>
      <c r="L93" s="164" t="str">
        <f t="shared" si="15"/>
        <v>СМР, ПНР, материалы</v>
      </c>
      <c r="M93" s="165" t="s">
        <v>2856</v>
      </c>
      <c r="N93" s="62" t="s">
        <v>2675</v>
      </c>
      <c r="O93" s="164" t="s">
        <v>2857</v>
      </c>
      <c r="P93" s="194" t="s">
        <v>2858</v>
      </c>
      <c r="Q93" s="24">
        <v>4109.3100000000004</v>
      </c>
      <c r="R93" s="9">
        <f t="shared" si="16"/>
        <v>4848.9858000000004</v>
      </c>
      <c r="S93" s="9">
        <v>3537.4140000000002</v>
      </c>
      <c r="T93" s="9">
        <f t="shared" si="17"/>
        <v>4174.1485199999997</v>
      </c>
      <c r="U93" s="24">
        <f t="shared" si="18"/>
        <v>3537.4140000000002</v>
      </c>
      <c r="V93" s="9">
        <f t="shared" si="19"/>
        <v>4174.1485199999997</v>
      </c>
      <c r="W93" s="7" t="s">
        <v>2631</v>
      </c>
      <c r="X93" s="7" t="s">
        <v>133</v>
      </c>
      <c r="Y93" s="7" t="s">
        <v>133</v>
      </c>
      <c r="Z93" s="163" t="s">
        <v>144</v>
      </c>
      <c r="AA93" s="10">
        <v>42597</v>
      </c>
      <c r="AB93" s="10">
        <f t="shared" si="13"/>
        <v>42632</v>
      </c>
      <c r="AC93" s="163" t="s">
        <v>501</v>
      </c>
      <c r="AD93" s="195" t="s">
        <v>501</v>
      </c>
      <c r="AE93" s="164" t="str">
        <f t="shared" si="14"/>
        <v>Выполнение СМР, ПНР, материалы</v>
      </c>
      <c r="AF93" s="165" t="s">
        <v>146</v>
      </c>
      <c r="AG93" s="195">
        <v>796</v>
      </c>
      <c r="AH93" s="195" t="s">
        <v>147</v>
      </c>
      <c r="AI93" s="195">
        <v>1</v>
      </c>
      <c r="AJ93" s="195">
        <v>45</v>
      </c>
      <c r="AK93" s="7" t="s">
        <v>148</v>
      </c>
      <c r="AL93" s="167">
        <f t="shared" si="20"/>
        <v>42652</v>
      </c>
      <c r="AM93" s="167">
        <f t="shared" si="21"/>
        <v>42652</v>
      </c>
      <c r="AN93" s="167">
        <v>42765</v>
      </c>
      <c r="AO93" s="7" t="s">
        <v>292</v>
      </c>
      <c r="AP93" s="195" t="s">
        <v>501</v>
      </c>
      <c r="AQ93" s="195" t="s">
        <v>136</v>
      </c>
      <c r="AR93" s="170" t="s">
        <v>501</v>
      </c>
      <c r="AS93" s="163" t="s">
        <v>2859</v>
      </c>
      <c r="AT93" s="8" t="s">
        <v>3254</v>
      </c>
      <c r="AU93" s="16" t="s">
        <v>3255</v>
      </c>
      <c r="AV93" s="167" t="s">
        <v>2862</v>
      </c>
      <c r="AW93" s="197">
        <v>42765</v>
      </c>
      <c r="AX93" s="170">
        <v>5947.0230000000001</v>
      </c>
      <c r="AY93" s="170">
        <v>5947.0230000000001</v>
      </c>
      <c r="AZ93" s="209">
        <v>0</v>
      </c>
      <c r="BA93" s="210">
        <v>0.72</v>
      </c>
      <c r="BB93" s="163" t="s">
        <v>136</v>
      </c>
      <c r="BC93" s="11" t="s">
        <v>2977</v>
      </c>
      <c r="BD93" s="129">
        <v>942.01760000000002</v>
      </c>
      <c r="BE93" s="123" t="s">
        <v>2864</v>
      </c>
    </row>
    <row r="94" spans="1:57" s="130" customFormat="1" ht="93" customHeight="1">
      <c r="A94" s="11">
        <v>2</v>
      </c>
      <c r="B94" s="7" t="s">
        <v>3256</v>
      </c>
      <c r="C94" s="7" t="s">
        <v>133</v>
      </c>
      <c r="D94" s="7" t="s">
        <v>2975</v>
      </c>
      <c r="E94" s="169" t="s">
        <v>2851</v>
      </c>
      <c r="F94" s="7" t="s">
        <v>2852</v>
      </c>
      <c r="G94" s="163" t="s">
        <v>2853</v>
      </c>
      <c r="H94" s="73" t="s">
        <v>408</v>
      </c>
      <c r="I94" s="7" t="s">
        <v>3257</v>
      </c>
      <c r="J94" s="16" t="s">
        <v>3258</v>
      </c>
      <c r="K94" s="164" t="s">
        <v>2976</v>
      </c>
      <c r="L94" s="164" t="str">
        <f t="shared" si="15"/>
        <v>СМР, ПНР, материалы,  оборудование (за исключением замков, предоставляемых Заказчиком)</v>
      </c>
      <c r="M94" s="165" t="s">
        <v>2856</v>
      </c>
      <c r="N94" s="62" t="s">
        <v>2675</v>
      </c>
      <c r="O94" s="164" t="s">
        <v>2857</v>
      </c>
      <c r="P94" s="194" t="s">
        <v>2858</v>
      </c>
      <c r="Q94" s="24">
        <v>9077.5</v>
      </c>
      <c r="R94" s="9">
        <f t="shared" si="16"/>
        <v>10711.449999999999</v>
      </c>
      <c r="S94" s="9">
        <v>7777.357</v>
      </c>
      <c r="T94" s="9">
        <f t="shared" si="17"/>
        <v>9177.2812599999997</v>
      </c>
      <c r="U94" s="24">
        <f t="shared" si="18"/>
        <v>7777.357</v>
      </c>
      <c r="V94" s="9">
        <f t="shared" si="19"/>
        <v>9177.2812599999997</v>
      </c>
      <c r="W94" s="7" t="s">
        <v>2631</v>
      </c>
      <c r="X94" s="7" t="s">
        <v>133</v>
      </c>
      <c r="Y94" s="7" t="s">
        <v>133</v>
      </c>
      <c r="Z94" s="163" t="s">
        <v>144</v>
      </c>
      <c r="AA94" s="10">
        <v>42597</v>
      </c>
      <c r="AB94" s="10">
        <f t="shared" si="13"/>
        <v>42632</v>
      </c>
      <c r="AC94" s="163" t="s">
        <v>501</v>
      </c>
      <c r="AD94" s="195" t="s">
        <v>501</v>
      </c>
      <c r="AE94" s="164" t="str">
        <f t="shared" si="14"/>
        <v>Выполнение СМР, ПНР, материалы,  оборудование (за исключением замков, предоставляемых Заказчиком)</v>
      </c>
      <c r="AF94" s="165" t="s">
        <v>146</v>
      </c>
      <c r="AG94" s="195">
        <v>796</v>
      </c>
      <c r="AH94" s="195" t="s">
        <v>147</v>
      </c>
      <c r="AI94" s="195">
        <v>1</v>
      </c>
      <c r="AJ94" s="195">
        <v>45</v>
      </c>
      <c r="AK94" s="7" t="s">
        <v>148</v>
      </c>
      <c r="AL94" s="167">
        <f t="shared" si="20"/>
        <v>42652</v>
      </c>
      <c r="AM94" s="167">
        <f t="shared" si="21"/>
        <v>42652</v>
      </c>
      <c r="AN94" s="167">
        <v>42765</v>
      </c>
      <c r="AO94" s="7" t="s">
        <v>292</v>
      </c>
      <c r="AP94" s="195" t="s">
        <v>501</v>
      </c>
      <c r="AQ94" s="195" t="s">
        <v>136</v>
      </c>
      <c r="AR94" s="170" t="s">
        <v>501</v>
      </c>
      <c r="AS94" s="163" t="s">
        <v>2859</v>
      </c>
      <c r="AT94" s="8" t="s">
        <v>3259</v>
      </c>
      <c r="AU94" s="16" t="s">
        <v>3260</v>
      </c>
      <c r="AV94" s="167" t="s">
        <v>2862</v>
      </c>
      <c r="AW94" s="197">
        <v>42765</v>
      </c>
      <c r="AX94" s="170">
        <v>11800</v>
      </c>
      <c r="AY94" s="170">
        <v>11800</v>
      </c>
      <c r="AZ94" s="209">
        <v>1.26</v>
      </c>
      <c r="BA94" s="210"/>
      <c r="BB94" s="163" t="s">
        <v>136</v>
      </c>
      <c r="BC94" s="11" t="s">
        <v>2977</v>
      </c>
      <c r="BD94" s="129">
        <v>683.93979999999999</v>
      </c>
      <c r="BE94" s="123" t="s">
        <v>2864</v>
      </c>
    </row>
    <row r="95" spans="1:57" s="130" customFormat="1" ht="93" customHeight="1">
      <c r="A95" s="11">
        <v>2</v>
      </c>
      <c r="B95" s="7" t="s">
        <v>3261</v>
      </c>
      <c r="C95" s="7" t="s">
        <v>133</v>
      </c>
      <c r="D95" s="7" t="s">
        <v>2975</v>
      </c>
      <c r="E95" s="169" t="s">
        <v>2851</v>
      </c>
      <c r="F95" s="7" t="s">
        <v>2852</v>
      </c>
      <c r="G95" s="163" t="s">
        <v>2853</v>
      </c>
      <c r="H95" s="73" t="s">
        <v>408</v>
      </c>
      <c r="I95" s="7" t="s">
        <v>3262</v>
      </c>
      <c r="J95" s="16" t="s">
        <v>3263</v>
      </c>
      <c r="K95" s="164" t="s">
        <v>2976</v>
      </c>
      <c r="L95" s="164" t="str">
        <f t="shared" si="15"/>
        <v>СМР, ПНР, материалы,  оборудование (за исключением замков, предоставляемых Заказчиком)</v>
      </c>
      <c r="M95" s="165" t="s">
        <v>2856</v>
      </c>
      <c r="N95" s="62" t="s">
        <v>2675</v>
      </c>
      <c r="O95" s="164" t="s">
        <v>2857</v>
      </c>
      <c r="P95" s="194" t="s">
        <v>2858</v>
      </c>
      <c r="Q95" s="24">
        <v>22172.31</v>
      </c>
      <c r="R95" s="9">
        <f t="shared" si="16"/>
        <v>26163.325799999999</v>
      </c>
      <c r="S95" s="9">
        <v>19080.530999999999</v>
      </c>
      <c r="T95" s="9">
        <f t="shared" si="17"/>
        <v>22515.026579999998</v>
      </c>
      <c r="U95" s="24">
        <f t="shared" si="18"/>
        <v>19080.530999999999</v>
      </c>
      <c r="V95" s="9">
        <f t="shared" si="19"/>
        <v>22515.026579999998</v>
      </c>
      <c r="W95" s="7" t="s">
        <v>2631</v>
      </c>
      <c r="X95" s="7" t="s">
        <v>133</v>
      </c>
      <c r="Y95" s="7" t="s">
        <v>133</v>
      </c>
      <c r="Z95" s="163" t="s">
        <v>144</v>
      </c>
      <c r="AA95" s="10">
        <v>42628</v>
      </c>
      <c r="AB95" s="10">
        <f t="shared" si="13"/>
        <v>42663</v>
      </c>
      <c r="AC95" s="163" t="s">
        <v>501</v>
      </c>
      <c r="AD95" s="195" t="s">
        <v>501</v>
      </c>
      <c r="AE95" s="164" t="str">
        <f t="shared" si="14"/>
        <v>Выполнение СМР, ПНР, материалы,  оборудование (за исключением замков, предоставляемых Заказчиком)</v>
      </c>
      <c r="AF95" s="165" t="s">
        <v>146</v>
      </c>
      <c r="AG95" s="195">
        <v>796</v>
      </c>
      <c r="AH95" s="195" t="s">
        <v>147</v>
      </c>
      <c r="AI95" s="195">
        <v>1</v>
      </c>
      <c r="AJ95" s="195">
        <v>45</v>
      </c>
      <c r="AK95" s="7" t="s">
        <v>148</v>
      </c>
      <c r="AL95" s="167">
        <f t="shared" si="20"/>
        <v>42683</v>
      </c>
      <c r="AM95" s="167">
        <f t="shared" si="21"/>
        <v>42683</v>
      </c>
      <c r="AN95" s="167">
        <v>42765</v>
      </c>
      <c r="AO95" s="7" t="s">
        <v>292</v>
      </c>
      <c r="AP95" s="195" t="s">
        <v>501</v>
      </c>
      <c r="AQ95" s="195" t="s">
        <v>136</v>
      </c>
      <c r="AR95" s="170" t="s">
        <v>501</v>
      </c>
      <c r="AS95" s="163" t="s">
        <v>2859</v>
      </c>
      <c r="AT95" s="8" t="s">
        <v>3264</v>
      </c>
      <c r="AU95" s="16" t="s">
        <v>3265</v>
      </c>
      <c r="AV95" s="167" t="s">
        <v>2862</v>
      </c>
      <c r="AW95" s="197">
        <v>42765</v>
      </c>
      <c r="AX95" s="170">
        <v>31937.894159999996</v>
      </c>
      <c r="AY95" s="170">
        <v>31037.1034</v>
      </c>
      <c r="AZ95" s="209"/>
      <c r="BA95" s="210">
        <v>3.8</v>
      </c>
      <c r="BB95" s="163" t="s">
        <v>136</v>
      </c>
      <c r="BC95" s="11" t="s">
        <v>2977</v>
      </c>
      <c r="BD95" s="129">
        <v>4066.8818000000001</v>
      </c>
      <c r="BE95" s="123" t="s">
        <v>2864</v>
      </c>
    </row>
    <row r="96" spans="1:57" s="130" customFormat="1" ht="93" customHeight="1">
      <c r="A96" s="11">
        <v>2</v>
      </c>
      <c r="B96" s="7" t="s">
        <v>3266</v>
      </c>
      <c r="C96" s="7" t="s">
        <v>133</v>
      </c>
      <c r="D96" s="7" t="s">
        <v>2975</v>
      </c>
      <c r="E96" s="169" t="s">
        <v>2851</v>
      </c>
      <c r="F96" s="7" t="s">
        <v>2852</v>
      </c>
      <c r="G96" s="163" t="s">
        <v>2853</v>
      </c>
      <c r="H96" s="73" t="s">
        <v>408</v>
      </c>
      <c r="I96" s="7" t="s">
        <v>3267</v>
      </c>
      <c r="J96" s="16" t="s">
        <v>3268</v>
      </c>
      <c r="K96" s="164" t="s">
        <v>2882</v>
      </c>
      <c r="L96" s="164" t="str">
        <f t="shared" si="15"/>
        <v>СМР, ПНР, материалы</v>
      </c>
      <c r="M96" s="165" t="s">
        <v>2856</v>
      </c>
      <c r="N96" s="62" t="s">
        <v>2675</v>
      </c>
      <c r="O96" s="164" t="s">
        <v>2857</v>
      </c>
      <c r="P96" s="194" t="s">
        <v>2858</v>
      </c>
      <c r="Q96" s="24">
        <v>976.02</v>
      </c>
      <c r="R96" s="9">
        <f t="shared" si="16"/>
        <v>1151.7035999999998</v>
      </c>
      <c r="S96" s="9">
        <v>839.89099999999996</v>
      </c>
      <c r="T96" s="9">
        <f t="shared" si="17"/>
        <v>991.07137999999986</v>
      </c>
      <c r="U96" s="24">
        <f t="shared" si="18"/>
        <v>839.89099999999996</v>
      </c>
      <c r="V96" s="9">
        <f t="shared" si="19"/>
        <v>991.07137999999986</v>
      </c>
      <c r="W96" s="7" t="s">
        <v>2631</v>
      </c>
      <c r="X96" s="7" t="s">
        <v>133</v>
      </c>
      <c r="Y96" s="7" t="s">
        <v>133</v>
      </c>
      <c r="Z96" s="163" t="s">
        <v>144</v>
      </c>
      <c r="AA96" s="10">
        <v>42628</v>
      </c>
      <c r="AB96" s="10">
        <f t="shared" si="13"/>
        <v>42663</v>
      </c>
      <c r="AC96" s="163" t="s">
        <v>501</v>
      </c>
      <c r="AD96" s="195" t="s">
        <v>501</v>
      </c>
      <c r="AE96" s="164" t="str">
        <f t="shared" si="14"/>
        <v>Выполнение СМР, ПНР, материалы</v>
      </c>
      <c r="AF96" s="165" t="s">
        <v>146</v>
      </c>
      <c r="AG96" s="195">
        <v>796</v>
      </c>
      <c r="AH96" s="195" t="s">
        <v>147</v>
      </c>
      <c r="AI96" s="195">
        <v>1</v>
      </c>
      <c r="AJ96" s="195">
        <v>45</v>
      </c>
      <c r="AK96" s="7" t="s">
        <v>148</v>
      </c>
      <c r="AL96" s="167">
        <f t="shared" si="20"/>
        <v>42683</v>
      </c>
      <c r="AM96" s="167">
        <f t="shared" si="21"/>
        <v>42683</v>
      </c>
      <c r="AN96" s="167">
        <v>42765</v>
      </c>
      <c r="AO96" s="7" t="s">
        <v>292</v>
      </c>
      <c r="AP96" s="195" t="s">
        <v>501</v>
      </c>
      <c r="AQ96" s="195" t="s">
        <v>136</v>
      </c>
      <c r="AR96" s="170" t="s">
        <v>501</v>
      </c>
      <c r="AS96" s="163" t="s">
        <v>2859</v>
      </c>
      <c r="AT96" s="8" t="s">
        <v>3269</v>
      </c>
      <c r="AU96" s="16" t="s">
        <v>3270</v>
      </c>
      <c r="AV96" s="167" t="s">
        <v>2862</v>
      </c>
      <c r="AW96" s="197">
        <v>42765</v>
      </c>
      <c r="AX96" s="170">
        <v>1368.8589999999999</v>
      </c>
      <c r="AY96" s="170">
        <v>1368.8589999999999</v>
      </c>
      <c r="AZ96" s="209">
        <v>0</v>
      </c>
      <c r="BA96" s="210">
        <v>0.08</v>
      </c>
      <c r="BB96" s="163" t="s">
        <v>136</v>
      </c>
      <c r="BC96" s="11" t="s">
        <v>2977</v>
      </c>
      <c r="BD96" s="129">
        <v>181.5548</v>
      </c>
      <c r="BE96" s="123" t="s">
        <v>2864</v>
      </c>
    </row>
    <row r="97" spans="1:62" s="130" customFormat="1" ht="93" customHeight="1">
      <c r="A97" s="11">
        <v>2</v>
      </c>
      <c r="B97" s="7" t="s">
        <v>3271</v>
      </c>
      <c r="C97" s="7" t="s">
        <v>133</v>
      </c>
      <c r="D97" s="7" t="s">
        <v>2975</v>
      </c>
      <c r="E97" s="169" t="s">
        <v>2851</v>
      </c>
      <c r="F97" s="7" t="s">
        <v>2852</v>
      </c>
      <c r="G97" s="163" t="s">
        <v>2853</v>
      </c>
      <c r="H97" s="73" t="s">
        <v>408</v>
      </c>
      <c r="I97" s="7" t="s">
        <v>3272</v>
      </c>
      <c r="J97" s="16" t="s">
        <v>3273</v>
      </c>
      <c r="K97" s="164" t="s">
        <v>2882</v>
      </c>
      <c r="L97" s="164" t="str">
        <f t="shared" si="15"/>
        <v>СМР, ПНР, материалы</v>
      </c>
      <c r="M97" s="165" t="s">
        <v>2856</v>
      </c>
      <c r="N97" s="62" t="s">
        <v>2675</v>
      </c>
      <c r="O97" s="164" t="s">
        <v>2857</v>
      </c>
      <c r="P97" s="194" t="s">
        <v>2858</v>
      </c>
      <c r="Q97" s="24">
        <v>23345.06</v>
      </c>
      <c r="R97" s="9">
        <f t="shared" si="16"/>
        <v>27547.1708</v>
      </c>
      <c r="S97" s="9">
        <v>20088.992999999999</v>
      </c>
      <c r="T97" s="9">
        <f t="shared" si="17"/>
        <v>23705.011739999998</v>
      </c>
      <c r="U97" s="24">
        <f t="shared" si="18"/>
        <v>20088.992999999999</v>
      </c>
      <c r="V97" s="9">
        <f t="shared" si="19"/>
        <v>23705.011739999998</v>
      </c>
      <c r="W97" s="7" t="s">
        <v>2631</v>
      </c>
      <c r="X97" s="7" t="s">
        <v>133</v>
      </c>
      <c r="Y97" s="7" t="s">
        <v>133</v>
      </c>
      <c r="Z97" s="163" t="s">
        <v>144</v>
      </c>
      <c r="AA97" s="10">
        <v>42597</v>
      </c>
      <c r="AB97" s="10">
        <f t="shared" si="13"/>
        <v>42632</v>
      </c>
      <c r="AC97" s="163" t="s">
        <v>501</v>
      </c>
      <c r="AD97" s="195" t="s">
        <v>501</v>
      </c>
      <c r="AE97" s="164" t="str">
        <f t="shared" si="14"/>
        <v>Выполнение СМР, ПНР, материалы</v>
      </c>
      <c r="AF97" s="165" t="s">
        <v>146</v>
      </c>
      <c r="AG97" s="195">
        <v>796</v>
      </c>
      <c r="AH97" s="195" t="s">
        <v>147</v>
      </c>
      <c r="AI97" s="195">
        <v>1</v>
      </c>
      <c r="AJ97" s="195">
        <v>45</v>
      </c>
      <c r="AK97" s="7" t="s">
        <v>148</v>
      </c>
      <c r="AL97" s="167">
        <f t="shared" si="20"/>
        <v>42652</v>
      </c>
      <c r="AM97" s="167">
        <f t="shared" si="21"/>
        <v>42652</v>
      </c>
      <c r="AN97" s="167">
        <v>42765</v>
      </c>
      <c r="AO97" s="7" t="s">
        <v>292</v>
      </c>
      <c r="AP97" s="195" t="s">
        <v>501</v>
      </c>
      <c r="AQ97" s="195" t="s">
        <v>136</v>
      </c>
      <c r="AR97" s="170" t="s">
        <v>501</v>
      </c>
      <c r="AS97" s="163" t="s">
        <v>2859</v>
      </c>
      <c r="AT97" s="8" t="s">
        <v>3274</v>
      </c>
      <c r="AU97" s="16" t="s">
        <v>3275</v>
      </c>
      <c r="AV97" s="167" t="s">
        <v>2862</v>
      </c>
      <c r="AW97" s="197">
        <v>42765</v>
      </c>
      <c r="AX97" s="170">
        <v>32741.035199999998</v>
      </c>
      <c r="AY97" s="170">
        <v>32741.035199999998</v>
      </c>
      <c r="AZ97" s="209">
        <v>0</v>
      </c>
      <c r="BA97" s="210">
        <v>1.1200000000000001</v>
      </c>
      <c r="BB97" s="163" t="s">
        <v>136</v>
      </c>
      <c r="BC97" s="11" t="s">
        <v>2977</v>
      </c>
      <c r="BD97" s="129">
        <v>4342.4354000000003</v>
      </c>
      <c r="BE97" s="123" t="s">
        <v>2864</v>
      </c>
    </row>
    <row r="98" spans="1:62" s="130" customFormat="1" ht="93" customHeight="1">
      <c r="A98" s="11">
        <v>2</v>
      </c>
      <c r="B98" s="7" t="s">
        <v>3276</v>
      </c>
      <c r="C98" s="7" t="s">
        <v>133</v>
      </c>
      <c r="D98" s="7" t="s">
        <v>2975</v>
      </c>
      <c r="E98" s="169" t="s">
        <v>2851</v>
      </c>
      <c r="F98" s="7" t="s">
        <v>2852</v>
      </c>
      <c r="G98" s="163" t="s">
        <v>2853</v>
      </c>
      <c r="H98" s="73" t="s">
        <v>408</v>
      </c>
      <c r="I98" s="7" t="s">
        <v>3277</v>
      </c>
      <c r="J98" s="16" t="s">
        <v>3278</v>
      </c>
      <c r="K98" s="164" t="s">
        <v>2882</v>
      </c>
      <c r="L98" s="164" t="str">
        <f t="shared" si="15"/>
        <v>СМР, ПНР, материалы</v>
      </c>
      <c r="M98" s="165" t="s">
        <v>2856</v>
      </c>
      <c r="N98" s="62" t="s">
        <v>2675</v>
      </c>
      <c r="O98" s="164" t="s">
        <v>2857</v>
      </c>
      <c r="P98" s="194" t="s">
        <v>2858</v>
      </c>
      <c r="Q98" s="24">
        <v>4303.16</v>
      </c>
      <c r="R98" s="9">
        <f t="shared" si="16"/>
        <v>5077.7287999999999</v>
      </c>
      <c r="S98" s="9">
        <v>3703.2049999999999</v>
      </c>
      <c r="T98" s="9">
        <f t="shared" si="17"/>
        <v>4369.7819</v>
      </c>
      <c r="U98" s="24">
        <f t="shared" si="18"/>
        <v>3703.2049999999999</v>
      </c>
      <c r="V98" s="9">
        <f t="shared" si="19"/>
        <v>4369.7819</v>
      </c>
      <c r="W98" s="7" t="s">
        <v>2631</v>
      </c>
      <c r="X98" s="7" t="s">
        <v>133</v>
      </c>
      <c r="Y98" s="7" t="s">
        <v>133</v>
      </c>
      <c r="Z98" s="163" t="s">
        <v>144</v>
      </c>
      <c r="AA98" s="10">
        <v>42597</v>
      </c>
      <c r="AB98" s="10">
        <f t="shared" si="13"/>
        <v>42632</v>
      </c>
      <c r="AC98" s="163" t="s">
        <v>501</v>
      </c>
      <c r="AD98" s="195" t="s">
        <v>501</v>
      </c>
      <c r="AE98" s="164" t="str">
        <f t="shared" si="14"/>
        <v>Выполнение СМР, ПНР, материалы</v>
      </c>
      <c r="AF98" s="165" t="s">
        <v>146</v>
      </c>
      <c r="AG98" s="195">
        <v>796</v>
      </c>
      <c r="AH98" s="195" t="s">
        <v>147</v>
      </c>
      <c r="AI98" s="195">
        <v>1</v>
      </c>
      <c r="AJ98" s="195">
        <v>45</v>
      </c>
      <c r="AK98" s="7" t="s">
        <v>148</v>
      </c>
      <c r="AL98" s="167">
        <f t="shared" si="20"/>
        <v>42652</v>
      </c>
      <c r="AM98" s="167">
        <f t="shared" si="21"/>
        <v>42652</v>
      </c>
      <c r="AN98" s="167">
        <v>42765</v>
      </c>
      <c r="AO98" s="7" t="s">
        <v>292</v>
      </c>
      <c r="AP98" s="195" t="s">
        <v>501</v>
      </c>
      <c r="AQ98" s="195" t="s">
        <v>136</v>
      </c>
      <c r="AR98" s="170" t="s">
        <v>501</v>
      </c>
      <c r="AS98" s="163" t="s">
        <v>2859</v>
      </c>
      <c r="AT98" s="8" t="s">
        <v>3279</v>
      </c>
      <c r="AU98" s="16" t="s">
        <v>3280</v>
      </c>
      <c r="AV98" s="167" t="s">
        <v>2862</v>
      </c>
      <c r="AW98" s="197">
        <v>42765</v>
      </c>
      <c r="AX98" s="170">
        <v>6076.4453999999996</v>
      </c>
      <c r="AY98" s="170">
        <v>6076.4453999999996</v>
      </c>
      <c r="AZ98" s="209">
        <v>0</v>
      </c>
      <c r="BA98" s="210">
        <v>0.9</v>
      </c>
      <c r="BB98" s="163" t="s">
        <v>136</v>
      </c>
      <c r="BC98" s="11" t="s">
        <v>2977</v>
      </c>
      <c r="BD98" s="129">
        <v>840.40779999999995</v>
      </c>
      <c r="BE98" s="123" t="s">
        <v>2864</v>
      </c>
    </row>
    <row r="99" spans="1:62" s="131" customFormat="1" ht="93" customHeight="1">
      <c r="A99" s="11">
        <v>2</v>
      </c>
      <c r="B99" s="7" t="s">
        <v>3281</v>
      </c>
      <c r="C99" s="7" t="s">
        <v>133</v>
      </c>
      <c r="D99" s="7" t="s">
        <v>2975</v>
      </c>
      <c r="E99" s="169" t="s">
        <v>2851</v>
      </c>
      <c r="F99" s="7" t="s">
        <v>2852</v>
      </c>
      <c r="G99" s="163" t="s">
        <v>2853</v>
      </c>
      <c r="H99" s="73" t="s">
        <v>408</v>
      </c>
      <c r="I99" s="7" t="s">
        <v>3282</v>
      </c>
      <c r="J99" s="219" t="s">
        <v>3283</v>
      </c>
      <c r="K99" s="164" t="s">
        <v>2976</v>
      </c>
      <c r="L99" s="164" t="str">
        <f t="shared" si="15"/>
        <v>СМР, ПНР, материалы,  оборудование (за исключением замков, предоставляемых Заказчиком)</v>
      </c>
      <c r="M99" s="165" t="s">
        <v>2856</v>
      </c>
      <c r="N99" s="62" t="s">
        <v>2675</v>
      </c>
      <c r="O99" s="164" t="s">
        <v>2857</v>
      </c>
      <c r="P99" s="194" t="s">
        <v>2858</v>
      </c>
      <c r="Q99" s="24">
        <v>14390.99</v>
      </c>
      <c r="R99" s="9">
        <f t="shared" si="16"/>
        <v>16981.368199999997</v>
      </c>
      <c r="S99" s="9">
        <v>12361.173000000001</v>
      </c>
      <c r="T99" s="9">
        <f t="shared" si="17"/>
        <v>14586.184139999999</v>
      </c>
      <c r="U99" s="24">
        <f t="shared" si="18"/>
        <v>12361.173000000001</v>
      </c>
      <c r="V99" s="9">
        <f t="shared" si="19"/>
        <v>14586.184139999999</v>
      </c>
      <c r="W99" s="7" t="s">
        <v>2631</v>
      </c>
      <c r="X99" s="7" t="s">
        <v>133</v>
      </c>
      <c r="Y99" s="7" t="s">
        <v>133</v>
      </c>
      <c r="Z99" s="163" t="s">
        <v>144</v>
      </c>
      <c r="AA99" s="10">
        <v>42628</v>
      </c>
      <c r="AB99" s="10">
        <f t="shared" si="13"/>
        <v>42663</v>
      </c>
      <c r="AC99" s="163" t="s">
        <v>501</v>
      </c>
      <c r="AD99" s="195" t="s">
        <v>501</v>
      </c>
      <c r="AE99" s="164" t="str">
        <f t="shared" si="14"/>
        <v>Выполнение СМР, ПНР, материалы,  оборудование (за исключением замков, предоставляемых Заказчиком)</v>
      </c>
      <c r="AF99" s="165" t="s">
        <v>146</v>
      </c>
      <c r="AG99" s="195">
        <v>796</v>
      </c>
      <c r="AH99" s="195" t="s">
        <v>147</v>
      </c>
      <c r="AI99" s="195">
        <v>1</v>
      </c>
      <c r="AJ99" s="195">
        <v>46</v>
      </c>
      <c r="AK99" s="7" t="s">
        <v>148</v>
      </c>
      <c r="AL99" s="167">
        <f t="shared" si="20"/>
        <v>42683</v>
      </c>
      <c r="AM99" s="167">
        <f t="shared" si="21"/>
        <v>42683</v>
      </c>
      <c r="AN99" s="167">
        <v>42765</v>
      </c>
      <c r="AO99" s="7" t="s">
        <v>292</v>
      </c>
      <c r="AP99" s="195" t="s">
        <v>501</v>
      </c>
      <c r="AQ99" s="195" t="s">
        <v>136</v>
      </c>
      <c r="AR99" s="170" t="s">
        <v>501</v>
      </c>
      <c r="AS99" s="163" t="s">
        <v>2859</v>
      </c>
      <c r="AT99" s="8" t="s">
        <v>3284</v>
      </c>
      <c r="AU99" s="16" t="s">
        <v>3285</v>
      </c>
      <c r="AV99" s="167" t="s">
        <v>2862</v>
      </c>
      <c r="AW99" s="197">
        <v>42765</v>
      </c>
      <c r="AX99" s="170">
        <v>19139.599999999999</v>
      </c>
      <c r="AY99" s="170">
        <v>19139.599999999999</v>
      </c>
      <c r="AZ99" s="209">
        <v>2</v>
      </c>
      <c r="BA99" s="210">
        <v>1.98</v>
      </c>
      <c r="BB99" s="163" t="s">
        <v>136</v>
      </c>
      <c r="BC99" s="11" t="s">
        <v>2977</v>
      </c>
      <c r="BD99" s="129">
        <v>1600.9413999999999</v>
      </c>
      <c r="BE99" s="123" t="s">
        <v>2864</v>
      </c>
    </row>
    <row r="100" spans="1:62" s="130" customFormat="1" ht="93" customHeight="1">
      <c r="A100" s="11">
        <v>2</v>
      </c>
      <c r="B100" s="7" t="s">
        <v>3286</v>
      </c>
      <c r="C100" s="7" t="s">
        <v>133</v>
      </c>
      <c r="D100" s="7" t="s">
        <v>2975</v>
      </c>
      <c r="E100" s="169" t="s">
        <v>2851</v>
      </c>
      <c r="F100" s="7" t="s">
        <v>2852</v>
      </c>
      <c r="G100" s="163" t="s">
        <v>2853</v>
      </c>
      <c r="H100" s="73" t="s">
        <v>408</v>
      </c>
      <c r="I100" s="7" t="s">
        <v>3287</v>
      </c>
      <c r="J100" s="16" t="s">
        <v>3288</v>
      </c>
      <c r="K100" s="164" t="s">
        <v>2976</v>
      </c>
      <c r="L100" s="164" t="str">
        <f t="shared" si="15"/>
        <v>СМР, ПНР, материалы,  оборудование (за исключением замков, предоставляемых Заказчиком)</v>
      </c>
      <c r="M100" s="165" t="s">
        <v>2856</v>
      </c>
      <c r="N100" s="62" t="s">
        <v>2675</v>
      </c>
      <c r="O100" s="164" t="s">
        <v>2857</v>
      </c>
      <c r="P100" s="194" t="s">
        <v>2858</v>
      </c>
      <c r="Q100" s="24">
        <v>10842.4</v>
      </c>
      <c r="R100" s="9">
        <f t="shared" si="16"/>
        <v>12794.031999999999</v>
      </c>
      <c r="S100" s="9">
        <v>9316.9249999999993</v>
      </c>
      <c r="T100" s="9">
        <f t="shared" si="17"/>
        <v>10993.971499999998</v>
      </c>
      <c r="U100" s="24">
        <f t="shared" si="18"/>
        <v>9316.9249999999993</v>
      </c>
      <c r="V100" s="9">
        <f t="shared" si="19"/>
        <v>10993.971499999998</v>
      </c>
      <c r="W100" s="7" t="s">
        <v>2631</v>
      </c>
      <c r="X100" s="7" t="s">
        <v>133</v>
      </c>
      <c r="Y100" s="7" t="s">
        <v>133</v>
      </c>
      <c r="Z100" s="163" t="s">
        <v>144</v>
      </c>
      <c r="AA100" s="10">
        <v>42628</v>
      </c>
      <c r="AB100" s="10">
        <f t="shared" si="13"/>
        <v>42663</v>
      </c>
      <c r="AC100" s="163" t="s">
        <v>501</v>
      </c>
      <c r="AD100" s="195" t="s">
        <v>501</v>
      </c>
      <c r="AE100" s="164" t="str">
        <f t="shared" si="14"/>
        <v>Выполнение СМР, ПНР, материалы,  оборудование (за исключением замков, предоставляемых Заказчиком)</v>
      </c>
      <c r="AF100" s="165" t="s">
        <v>146</v>
      </c>
      <c r="AG100" s="195">
        <v>796</v>
      </c>
      <c r="AH100" s="195" t="s">
        <v>147</v>
      </c>
      <c r="AI100" s="195">
        <v>1</v>
      </c>
      <c r="AJ100" s="195">
        <v>45</v>
      </c>
      <c r="AK100" s="7" t="s">
        <v>148</v>
      </c>
      <c r="AL100" s="167">
        <f t="shared" si="20"/>
        <v>42683</v>
      </c>
      <c r="AM100" s="167">
        <f t="shared" si="21"/>
        <v>42683</v>
      </c>
      <c r="AN100" s="167">
        <v>43465</v>
      </c>
      <c r="AO100" s="163" t="s">
        <v>1142</v>
      </c>
      <c r="AP100" s="195" t="s">
        <v>501</v>
      </c>
      <c r="AQ100" s="195" t="s">
        <v>136</v>
      </c>
      <c r="AR100" s="170" t="s">
        <v>501</v>
      </c>
      <c r="AS100" s="163" t="s">
        <v>2859</v>
      </c>
      <c r="AT100" s="220" t="s">
        <v>3289</v>
      </c>
      <c r="AU100" s="16" t="s">
        <v>3290</v>
      </c>
      <c r="AV100" s="167" t="s">
        <v>2862</v>
      </c>
      <c r="AW100" s="197">
        <v>43465</v>
      </c>
      <c r="AX100" s="170">
        <v>13700.374884199999</v>
      </c>
      <c r="AY100" s="170">
        <v>13700.374884199999</v>
      </c>
      <c r="AZ100" s="209">
        <v>2</v>
      </c>
      <c r="BA100" s="11"/>
      <c r="BB100" s="163" t="s">
        <v>136</v>
      </c>
      <c r="BC100" s="11" t="s">
        <v>2977</v>
      </c>
      <c r="BD100" s="129">
        <v>515.8252</v>
      </c>
      <c r="BE100" s="123" t="s">
        <v>2864</v>
      </c>
    </row>
    <row r="101" spans="1:62" s="130" customFormat="1" ht="93" customHeight="1">
      <c r="A101" s="7">
        <v>2</v>
      </c>
      <c r="B101" s="62" t="s">
        <v>3291</v>
      </c>
      <c r="C101" s="7" t="s">
        <v>133</v>
      </c>
      <c r="D101" s="7" t="s">
        <v>243</v>
      </c>
      <c r="E101" s="163" t="s">
        <v>2851</v>
      </c>
      <c r="F101" s="7" t="s">
        <v>2852</v>
      </c>
      <c r="G101" s="163" t="s">
        <v>2853</v>
      </c>
      <c r="H101" s="163" t="s">
        <v>136</v>
      </c>
      <c r="I101" s="7">
        <v>380484</v>
      </c>
      <c r="J101" s="165" t="s">
        <v>3292</v>
      </c>
      <c r="K101" s="164" t="s">
        <v>3293</v>
      </c>
      <c r="L101" s="164" t="str">
        <f t="shared" si="15"/>
        <v>СМР, ПНР, материалы, оборудование</v>
      </c>
      <c r="M101" s="165" t="s">
        <v>2856</v>
      </c>
      <c r="N101" s="62" t="s">
        <v>2675</v>
      </c>
      <c r="O101" s="164" t="s">
        <v>2857</v>
      </c>
      <c r="P101" s="165" t="s">
        <v>2858</v>
      </c>
      <c r="Q101" s="221">
        <v>401395.912419334</v>
      </c>
      <c r="R101" s="221">
        <f t="shared" si="16"/>
        <v>473647.1766548141</v>
      </c>
      <c r="S101" s="221">
        <v>401395.912419334</v>
      </c>
      <c r="T101" s="221">
        <f t="shared" si="17"/>
        <v>473647.1766548141</v>
      </c>
      <c r="U101" s="221">
        <f t="shared" si="18"/>
        <v>401395.912419334</v>
      </c>
      <c r="V101" s="221">
        <f t="shared" si="19"/>
        <v>473647.1766548141</v>
      </c>
      <c r="W101" s="163" t="s">
        <v>143</v>
      </c>
      <c r="X101" s="7" t="s">
        <v>133</v>
      </c>
      <c r="Y101" s="7" t="s">
        <v>133</v>
      </c>
      <c r="Z101" s="163" t="s">
        <v>144</v>
      </c>
      <c r="AA101" s="10">
        <v>42353</v>
      </c>
      <c r="AB101" s="10">
        <f t="shared" ref="AB101:AB108" si="22">AA101+60</f>
        <v>42413</v>
      </c>
      <c r="AC101" s="163" t="s">
        <v>501</v>
      </c>
      <c r="AD101" s="7" t="s">
        <v>501</v>
      </c>
      <c r="AE101" s="164" t="str">
        <f t="shared" si="14"/>
        <v>Выполнение СМР, ПНР, материалы, оборудование</v>
      </c>
      <c r="AF101" s="165" t="s">
        <v>146</v>
      </c>
      <c r="AG101" s="163">
        <v>796</v>
      </c>
      <c r="AH101" s="163" t="s">
        <v>147</v>
      </c>
      <c r="AI101" s="163">
        <v>1</v>
      </c>
      <c r="AJ101" s="163">
        <v>45</v>
      </c>
      <c r="AK101" s="163" t="s">
        <v>148</v>
      </c>
      <c r="AL101" s="167">
        <f t="shared" si="20"/>
        <v>42433</v>
      </c>
      <c r="AM101" s="167">
        <f t="shared" si="21"/>
        <v>42433</v>
      </c>
      <c r="AN101" s="167">
        <v>42705</v>
      </c>
      <c r="AO101" s="62">
        <v>2016</v>
      </c>
      <c r="AP101" s="62" t="s">
        <v>501</v>
      </c>
      <c r="AQ101" s="62" t="s">
        <v>136</v>
      </c>
      <c r="AR101" s="170" t="s">
        <v>501</v>
      </c>
      <c r="AS101" s="62" t="s">
        <v>2859</v>
      </c>
      <c r="AT101" s="62" t="s">
        <v>3294</v>
      </c>
      <c r="AU101" s="222" t="s">
        <v>3295</v>
      </c>
      <c r="AV101" s="163" t="s">
        <v>3296</v>
      </c>
      <c r="AW101" s="169">
        <v>42705</v>
      </c>
      <c r="AX101" s="170">
        <v>1089479.8399999999</v>
      </c>
      <c r="AY101" s="170">
        <v>541672.19011600001</v>
      </c>
      <c r="AZ101" s="62"/>
      <c r="BA101" s="62">
        <v>4.0999999999999996</v>
      </c>
      <c r="BB101" s="163" t="s">
        <v>136</v>
      </c>
      <c r="BC101" s="11" t="s">
        <v>2863</v>
      </c>
      <c r="BD101" s="129">
        <v>14608.535654000001</v>
      </c>
      <c r="BE101" s="123" t="s">
        <v>2864</v>
      </c>
    </row>
    <row r="102" spans="1:62" s="130" customFormat="1" ht="93" customHeight="1">
      <c r="A102" s="7">
        <v>2</v>
      </c>
      <c r="B102" s="62" t="s">
        <v>3297</v>
      </c>
      <c r="C102" s="7" t="s">
        <v>133</v>
      </c>
      <c r="D102" s="7" t="s">
        <v>243</v>
      </c>
      <c r="E102" s="163" t="s">
        <v>2851</v>
      </c>
      <c r="F102" s="7" t="s">
        <v>2852</v>
      </c>
      <c r="G102" s="163" t="s">
        <v>2853</v>
      </c>
      <c r="H102" s="163" t="s">
        <v>136</v>
      </c>
      <c r="I102" s="7">
        <v>380523</v>
      </c>
      <c r="J102" s="165" t="s">
        <v>3298</v>
      </c>
      <c r="K102" s="164" t="s">
        <v>3293</v>
      </c>
      <c r="L102" s="164" t="str">
        <f t="shared" si="15"/>
        <v>СМР, ПНР, материалы, оборудование</v>
      </c>
      <c r="M102" s="165" t="s">
        <v>2856</v>
      </c>
      <c r="N102" s="62" t="s">
        <v>2675</v>
      </c>
      <c r="O102" s="164" t="s">
        <v>2857</v>
      </c>
      <c r="P102" s="165" t="s">
        <v>2858</v>
      </c>
      <c r="Q102" s="221">
        <v>229419.929</v>
      </c>
      <c r="R102" s="221">
        <f t="shared" si="16"/>
        <v>270715.51621999999</v>
      </c>
      <c r="S102" s="221">
        <v>229419.929</v>
      </c>
      <c r="T102" s="221">
        <f t="shared" si="17"/>
        <v>270715.51621999999</v>
      </c>
      <c r="U102" s="221">
        <f t="shared" si="18"/>
        <v>229419.929</v>
      </c>
      <c r="V102" s="221">
        <f t="shared" si="19"/>
        <v>270715.51621999999</v>
      </c>
      <c r="W102" s="163" t="s">
        <v>143</v>
      </c>
      <c r="X102" s="7" t="s">
        <v>133</v>
      </c>
      <c r="Y102" s="7" t="s">
        <v>133</v>
      </c>
      <c r="Z102" s="163" t="s">
        <v>144</v>
      </c>
      <c r="AA102" s="10">
        <v>42353</v>
      </c>
      <c r="AB102" s="10">
        <f t="shared" si="22"/>
        <v>42413</v>
      </c>
      <c r="AC102" s="163" t="s">
        <v>501</v>
      </c>
      <c r="AD102" s="7" t="s">
        <v>501</v>
      </c>
      <c r="AE102" s="164" t="str">
        <f t="shared" si="14"/>
        <v>Выполнение СМР, ПНР, материалы, оборудование</v>
      </c>
      <c r="AF102" s="165" t="s">
        <v>146</v>
      </c>
      <c r="AG102" s="163">
        <v>796</v>
      </c>
      <c r="AH102" s="163" t="s">
        <v>147</v>
      </c>
      <c r="AI102" s="163">
        <v>1</v>
      </c>
      <c r="AJ102" s="163">
        <v>45</v>
      </c>
      <c r="AK102" s="163" t="s">
        <v>148</v>
      </c>
      <c r="AL102" s="167">
        <f t="shared" si="20"/>
        <v>42433</v>
      </c>
      <c r="AM102" s="167">
        <f t="shared" si="21"/>
        <v>42433</v>
      </c>
      <c r="AN102" s="167">
        <v>42705</v>
      </c>
      <c r="AO102" s="62">
        <v>2016</v>
      </c>
      <c r="AP102" s="62" t="s">
        <v>501</v>
      </c>
      <c r="AQ102" s="62" t="s">
        <v>136</v>
      </c>
      <c r="AR102" s="170" t="s">
        <v>501</v>
      </c>
      <c r="AS102" s="62" t="s">
        <v>2859</v>
      </c>
      <c r="AT102" s="62" t="s">
        <v>3299</v>
      </c>
      <c r="AU102" s="222" t="s">
        <v>3300</v>
      </c>
      <c r="AV102" s="163" t="s">
        <v>3296</v>
      </c>
      <c r="AW102" s="169">
        <v>42705</v>
      </c>
      <c r="AX102" s="170">
        <v>344092.71999999991</v>
      </c>
      <c r="AY102" s="170">
        <v>344092.71999999991</v>
      </c>
      <c r="AZ102" s="62"/>
      <c r="BA102" s="62">
        <v>1.1000000000000001</v>
      </c>
      <c r="BB102" s="163" t="s">
        <v>136</v>
      </c>
      <c r="BC102" s="11" t="s">
        <v>2863</v>
      </c>
      <c r="BD102" s="129">
        <v>8007.48</v>
      </c>
      <c r="BE102" s="123" t="s">
        <v>2864</v>
      </c>
    </row>
    <row r="103" spans="1:62" s="132" customFormat="1" ht="93" customHeight="1">
      <c r="A103" s="7">
        <v>1</v>
      </c>
      <c r="B103" s="62" t="s">
        <v>3301</v>
      </c>
      <c r="C103" s="7" t="s">
        <v>133</v>
      </c>
      <c r="D103" s="7" t="s">
        <v>243</v>
      </c>
      <c r="E103" s="163" t="s">
        <v>2851</v>
      </c>
      <c r="F103" s="7" t="s">
        <v>2852</v>
      </c>
      <c r="G103" s="163" t="s">
        <v>2853</v>
      </c>
      <c r="H103" s="163" t="s">
        <v>136</v>
      </c>
      <c r="I103" s="7">
        <v>380674</v>
      </c>
      <c r="J103" s="165" t="s">
        <v>3302</v>
      </c>
      <c r="K103" s="164" t="s">
        <v>3293</v>
      </c>
      <c r="L103" s="164" t="str">
        <f t="shared" si="15"/>
        <v>СМР, ПНР, материалы, оборудование</v>
      </c>
      <c r="M103" s="165" t="s">
        <v>2856</v>
      </c>
      <c r="N103" s="62" t="s">
        <v>2675</v>
      </c>
      <c r="O103" s="164" t="s">
        <v>2857</v>
      </c>
      <c r="P103" s="165" t="s">
        <v>2858</v>
      </c>
      <c r="Q103" s="221">
        <v>1410809.5354841382</v>
      </c>
      <c r="R103" s="221">
        <f t="shared" si="16"/>
        <v>1664755.2518712829</v>
      </c>
      <c r="S103" s="221">
        <v>1093377.3900002071</v>
      </c>
      <c r="T103" s="221">
        <f t="shared" si="17"/>
        <v>1290185.3202002444</v>
      </c>
      <c r="U103" s="221">
        <f t="shared" si="18"/>
        <v>1093377.3900002071</v>
      </c>
      <c r="V103" s="221">
        <f t="shared" si="19"/>
        <v>1290185.3202002444</v>
      </c>
      <c r="W103" s="163" t="s">
        <v>143</v>
      </c>
      <c r="X103" s="7" t="s">
        <v>133</v>
      </c>
      <c r="Y103" s="7" t="s">
        <v>133</v>
      </c>
      <c r="Z103" s="163" t="s">
        <v>144</v>
      </c>
      <c r="AA103" s="10">
        <v>42522</v>
      </c>
      <c r="AB103" s="10">
        <f t="shared" si="22"/>
        <v>42582</v>
      </c>
      <c r="AC103" s="163" t="s">
        <v>501</v>
      </c>
      <c r="AD103" s="7" t="s">
        <v>501</v>
      </c>
      <c r="AE103" s="164" t="str">
        <f t="shared" si="14"/>
        <v>Выполнение СМР, ПНР, материалы, оборудование</v>
      </c>
      <c r="AF103" s="165" t="s">
        <v>146</v>
      </c>
      <c r="AG103" s="163">
        <v>796</v>
      </c>
      <c r="AH103" s="163" t="s">
        <v>147</v>
      </c>
      <c r="AI103" s="163">
        <v>1</v>
      </c>
      <c r="AJ103" s="163">
        <v>45</v>
      </c>
      <c r="AK103" s="163" t="s">
        <v>148</v>
      </c>
      <c r="AL103" s="167">
        <f t="shared" si="20"/>
        <v>42602</v>
      </c>
      <c r="AM103" s="167">
        <f t="shared" si="21"/>
        <v>42602</v>
      </c>
      <c r="AN103" s="167">
        <v>42705</v>
      </c>
      <c r="AO103" s="62">
        <v>2016</v>
      </c>
      <c r="AP103" s="62" t="s">
        <v>501</v>
      </c>
      <c r="AQ103" s="62" t="s">
        <v>136</v>
      </c>
      <c r="AR103" s="170" t="s">
        <v>501</v>
      </c>
      <c r="AS103" s="62" t="s">
        <v>2859</v>
      </c>
      <c r="AT103" s="62" t="s">
        <v>3303</v>
      </c>
      <c r="AU103" s="222" t="s">
        <v>3304</v>
      </c>
      <c r="AV103" s="163" t="s">
        <v>3296</v>
      </c>
      <c r="AW103" s="169">
        <v>42705</v>
      </c>
      <c r="AX103" s="170">
        <v>1804391.0999999999</v>
      </c>
      <c r="AY103" s="170">
        <v>1401471.8363215979</v>
      </c>
      <c r="AZ103" s="62"/>
      <c r="BA103" s="62">
        <v>10</v>
      </c>
      <c r="BB103" s="163" t="s">
        <v>136</v>
      </c>
      <c r="BC103" s="11" t="s">
        <v>2863</v>
      </c>
      <c r="BD103" s="129">
        <v>55713.387439999999</v>
      </c>
      <c r="BE103" s="123" t="s">
        <v>2864</v>
      </c>
    </row>
    <row r="104" spans="1:62" s="132" customFormat="1" ht="93" customHeight="1">
      <c r="A104" s="7">
        <v>1</v>
      </c>
      <c r="B104" s="62" t="s">
        <v>3305</v>
      </c>
      <c r="C104" s="7" t="s">
        <v>133</v>
      </c>
      <c r="D104" s="7" t="s">
        <v>243</v>
      </c>
      <c r="E104" s="163" t="s">
        <v>2851</v>
      </c>
      <c r="F104" s="7" t="s">
        <v>2852</v>
      </c>
      <c r="G104" s="163" t="s">
        <v>2853</v>
      </c>
      <c r="H104" s="163" t="s">
        <v>136</v>
      </c>
      <c r="I104" s="7">
        <v>380596</v>
      </c>
      <c r="J104" s="165" t="s">
        <v>3306</v>
      </c>
      <c r="K104" s="164" t="s">
        <v>3293</v>
      </c>
      <c r="L104" s="164" t="str">
        <f t="shared" si="15"/>
        <v>СМР, ПНР, материалы, оборудование</v>
      </c>
      <c r="M104" s="165" t="s">
        <v>2856</v>
      </c>
      <c r="N104" s="62" t="s">
        <v>2675</v>
      </c>
      <c r="O104" s="164" t="s">
        <v>2857</v>
      </c>
      <c r="P104" s="165" t="s">
        <v>2858</v>
      </c>
      <c r="Q104" s="221">
        <v>705987.68422285828</v>
      </c>
      <c r="R104" s="221">
        <f t="shared" si="16"/>
        <v>833065.46738297271</v>
      </c>
      <c r="S104" s="221">
        <v>661568.11105221021</v>
      </c>
      <c r="T104" s="221">
        <f t="shared" si="17"/>
        <v>780650.37104160804</v>
      </c>
      <c r="U104" s="221">
        <f t="shared" si="18"/>
        <v>661568.11105221021</v>
      </c>
      <c r="V104" s="221">
        <f t="shared" si="19"/>
        <v>780650.37104160804</v>
      </c>
      <c r="W104" s="163" t="s">
        <v>143</v>
      </c>
      <c r="X104" s="7" t="s">
        <v>133</v>
      </c>
      <c r="Y104" s="7" t="s">
        <v>133</v>
      </c>
      <c r="Z104" s="163" t="s">
        <v>144</v>
      </c>
      <c r="AA104" s="10">
        <v>42653</v>
      </c>
      <c r="AB104" s="10">
        <f t="shared" si="22"/>
        <v>42713</v>
      </c>
      <c r="AC104" s="163" t="s">
        <v>501</v>
      </c>
      <c r="AD104" s="7" t="s">
        <v>501</v>
      </c>
      <c r="AE104" s="164" t="str">
        <f t="shared" si="14"/>
        <v>Выполнение СМР, ПНР, материалы, оборудование</v>
      </c>
      <c r="AF104" s="165" t="s">
        <v>146</v>
      </c>
      <c r="AG104" s="163">
        <v>796</v>
      </c>
      <c r="AH104" s="163" t="s">
        <v>147</v>
      </c>
      <c r="AI104" s="163">
        <v>1</v>
      </c>
      <c r="AJ104" s="163">
        <v>45</v>
      </c>
      <c r="AK104" s="163" t="s">
        <v>148</v>
      </c>
      <c r="AL104" s="167">
        <f t="shared" si="20"/>
        <v>42733</v>
      </c>
      <c r="AM104" s="167">
        <f t="shared" si="21"/>
        <v>42733</v>
      </c>
      <c r="AN104" s="167">
        <v>43070</v>
      </c>
      <c r="AO104" s="62" t="s">
        <v>292</v>
      </c>
      <c r="AP104" s="62" t="s">
        <v>501</v>
      </c>
      <c r="AQ104" s="62" t="s">
        <v>136</v>
      </c>
      <c r="AR104" s="170" t="s">
        <v>501</v>
      </c>
      <c r="AS104" s="62" t="s">
        <v>2859</v>
      </c>
      <c r="AT104" s="62" t="s">
        <v>3307</v>
      </c>
      <c r="AU104" s="222" t="s">
        <v>3308</v>
      </c>
      <c r="AV104" s="163" t="s">
        <v>3296</v>
      </c>
      <c r="AW104" s="169">
        <v>43070</v>
      </c>
      <c r="AX104" s="170">
        <v>880539.03359999997</v>
      </c>
      <c r="AY104" s="170">
        <v>880539.03359999997</v>
      </c>
      <c r="AZ104" s="62"/>
      <c r="BA104" s="62">
        <v>5</v>
      </c>
      <c r="BB104" s="163" t="s">
        <v>136</v>
      </c>
      <c r="BC104" s="11" t="s">
        <v>2863</v>
      </c>
      <c r="BD104" s="129">
        <v>46371.319747999994</v>
      </c>
      <c r="BE104" s="123" t="s">
        <v>2864</v>
      </c>
    </row>
    <row r="105" spans="1:62" s="132" customFormat="1" ht="93" customHeight="1">
      <c r="A105" s="7">
        <v>1</v>
      </c>
      <c r="B105" s="62" t="s">
        <v>3309</v>
      </c>
      <c r="C105" s="7" t="s">
        <v>133</v>
      </c>
      <c r="D105" s="7" t="s">
        <v>243</v>
      </c>
      <c r="E105" s="163" t="s">
        <v>2851</v>
      </c>
      <c r="F105" s="7" t="s">
        <v>2852</v>
      </c>
      <c r="G105" s="163" t="s">
        <v>2853</v>
      </c>
      <c r="H105" s="163" t="s">
        <v>136</v>
      </c>
      <c r="I105" s="7">
        <v>380603</v>
      </c>
      <c r="J105" s="165" t="s">
        <v>3310</v>
      </c>
      <c r="K105" s="164" t="s">
        <v>3293</v>
      </c>
      <c r="L105" s="164" t="str">
        <f t="shared" si="15"/>
        <v>СМР, ПНР, материалы, оборудование</v>
      </c>
      <c r="M105" s="165" t="s">
        <v>2856</v>
      </c>
      <c r="N105" s="62" t="s">
        <v>2675</v>
      </c>
      <c r="O105" s="164" t="s">
        <v>2857</v>
      </c>
      <c r="P105" s="165" t="s">
        <v>2858</v>
      </c>
      <c r="Q105" s="221">
        <v>2447241.8489314504</v>
      </c>
      <c r="R105" s="221">
        <f t="shared" si="16"/>
        <v>2887745.3817391112</v>
      </c>
      <c r="S105" s="221">
        <v>1754228.52</v>
      </c>
      <c r="T105" s="221">
        <f t="shared" si="17"/>
        <v>2069989.6535999998</v>
      </c>
      <c r="U105" s="221">
        <f t="shared" si="18"/>
        <v>1754228.52</v>
      </c>
      <c r="V105" s="221">
        <f t="shared" si="19"/>
        <v>2069989.6535999998</v>
      </c>
      <c r="W105" s="163" t="s">
        <v>143</v>
      </c>
      <c r="X105" s="7" t="s">
        <v>133</v>
      </c>
      <c r="Y105" s="7" t="s">
        <v>133</v>
      </c>
      <c r="Z105" s="163" t="s">
        <v>144</v>
      </c>
      <c r="AA105" s="10">
        <v>42612</v>
      </c>
      <c r="AB105" s="10">
        <f t="shared" si="22"/>
        <v>42672</v>
      </c>
      <c r="AC105" s="163" t="s">
        <v>501</v>
      </c>
      <c r="AD105" s="7" t="s">
        <v>501</v>
      </c>
      <c r="AE105" s="164" t="str">
        <f t="shared" si="14"/>
        <v>Выполнение СМР, ПНР, материалы, оборудование</v>
      </c>
      <c r="AF105" s="165" t="s">
        <v>146</v>
      </c>
      <c r="AG105" s="163">
        <v>796</v>
      </c>
      <c r="AH105" s="163" t="s">
        <v>147</v>
      </c>
      <c r="AI105" s="163">
        <v>1</v>
      </c>
      <c r="AJ105" s="163">
        <v>45</v>
      </c>
      <c r="AK105" s="163" t="s">
        <v>148</v>
      </c>
      <c r="AL105" s="167">
        <f t="shared" si="20"/>
        <v>42692</v>
      </c>
      <c r="AM105" s="167">
        <f t="shared" si="21"/>
        <v>42692</v>
      </c>
      <c r="AN105" s="167">
        <v>43800</v>
      </c>
      <c r="AO105" s="163" t="s">
        <v>724</v>
      </c>
      <c r="AP105" s="62" t="s">
        <v>501</v>
      </c>
      <c r="AQ105" s="62" t="s">
        <v>136</v>
      </c>
      <c r="AR105" s="170" t="s">
        <v>501</v>
      </c>
      <c r="AS105" s="62" t="s">
        <v>2859</v>
      </c>
      <c r="AT105" s="62" t="s">
        <v>3311</v>
      </c>
      <c r="AU105" s="222" t="s">
        <v>3312</v>
      </c>
      <c r="AV105" s="163" t="s">
        <v>3296</v>
      </c>
      <c r="AW105" s="169">
        <v>43800</v>
      </c>
      <c r="AX105" s="170">
        <v>3881006.03</v>
      </c>
      <c r="AY105" s="170">
        <v>2593684.77813</v>
      </c>
      <c r="AZ105" s="62"/>
      <c r="BA105" s="163">
        <v>21.4</v>
      </c>
      <c r="BB105" s="163" t="s">
        <v>136</v>
      </c>
      <c r="BC105" s="11" t="s">
        <v>2863</v>
      </c>
      <c r="BD105" s="133">
        <v>181526</v>
      </c>
      <c r="BE105" s="123" t="s">
        <v>2864</v>
      </c>
    </row>
    <row r="106" spans="1:62" s="130" customFormat="1" ht="93" customHeight="1">
      <c r="A106" s="7">
        <v>2</v>
      </c>
      <c r="B106" s="62" t="s">
        <v>3313</v>
      </c>
      <c r="C106" s="7" t="s">
        <v>133</v>
      </c>
      <c r="D106" s="7" t="s">
        <v>243</v>
      </c>
      <c r="E106" s="163" t="s">
        <v>2851</v>
      </c>
      <c r="F106" s="7" t="s">
        <v>2852</v>
      </c>
      <c r="G106" s="163" t="s">
        <v>2853</v>
      </c>
      <c r="H106" s="163" t="s">
        <v>136</v>
      </c>
      <c r="I106" s="7">
        <v>380603</v>
      </c>
      <c r="J106" s="165" t="s">
        <v>3314</v>
      </c>
      <c r="K106" s="164" t="s">
        <v>3293</v>
      </c>
      <c r="L106" s="164" t="str">
        <f t="shared" si="15"/>
        <v>СМР, ПНР, материалы, оборудование</v>
      </c>
      <c r="M106" s="165" t="s">
        <v>2856</v>
      </c>
      <c r="N106" s="62" t="s">
        <v>2675</v>
      </c>
      <c r="O106" s="164" t="s">
        <v>2857</v>
      </c>
      <c r="P106" s="165" t="s">
        <v>2858</v>
      </c>
      <c r="Q106" s="221">
        <v>374397.36</v>
      </c>
      <c r="R106" s="221">
        <f t="shared" si="16"/>
        <v>441788.88479999994</v>
      </c>
      <c r="S106" s="221">
        <v>322899.21406911348</v>
      </c>
      <c r="T106" s="221">
        <f t="shared" si="17"/>
        <v>381021.07260155387</v>
      </c>
      <c r="U106" s="221">
        <f t="shared" si="18"/>
        <v>322899.21406911348</v>
      </c>
      <c r="V106" s="221">
        <f t="shared" si="19"/>
        <v>381021.07260155387</v>
      </c>
      <c r="W106" s="163" t="s">
        <v>143</v>
      </c>
      <c r="X106" s="7" t="s">
        <v>133</v>
      </c>
      <c r="Y106" s="7" t="s">
        <v>133</v>
      </c>
      <c r="Z106" s="163" t="s">
        <v>144</v>
      </c>
      <c r="AA106" s="10">
        <v>42353</v>
      </c>
      <c r="AB106" s="10">
        <f t="shared" si="22"/>
        <v>42413</v>
      </c>
      <c r="AC106" s="163" t="s">
        <v>501</v>
      </c>
      <c r="AD106" s="7" t="s">
        <v>501</v>
      </c>
      <c r="AE106" s="164" t="str">
        <f t="shared" si="14"/>
        <v>Выполнение СМР, ПНР, материалы, оборудование</v>
      </c>
      <c r="AF106" s="165" t="s">
        <v>146</v>
      </c>
      <c r="AG106" s="163">
        <v>796</v>
      </c>
      <c r="AH106" s="163" t="s">
        <v>147</v>
      </c>
      <c r="AI106" s="163">
        <v>1</v>
      </c>
      <c r="AJ106" s="163">
        <v>45</v>
      </c>
      <c r="AK106" s="163" t="s">
        <v>148</v>
      </c>
      <c r="AL106" s="167">
        <f t="shared" si="20"/>
        <v>42433</v>
      </c>
      <c r="AM106" s="167">
        <f t="shared" si="21"/>
        <v>42433</v>
      </c>
      <c r="AN106" s="167">
        <v>42705</v>
      </c>
      <c r="AO106" s="62">
        <v>2016</v>
      </c>
      <c r="AP106" s="62" t="s">
        <v>501</v>
      </c>
      <c r="AQ106" s="62" t="s">
        <v>136</v>
      </c>
      <c r="AR106" s="170" t="s">
        <v>501</v>
      </c>
      <c r="AS106" s="62" t="s">
        <v>2859</v>
      </c>
      <c r="AT106" s="62" t="s">
        <v>3315</v>
      </c>
      <c r="AU106" s="222" t="s">
        <v>3316</v>
      </c>
      <c r="AV106" s="163" t="s">
        <v>3296</v>
      </c>
      <c r="AW106" s="169">
        <v>42705</v>
      </c>
      <c r="AX106" s="170">
        <v>573808.03999999992</v>
      </c>
      <c r="AY106" s="170">
        <v>460869.33063923195</v>
      </c>
      <c r="AZ106" s="62"/>
      <c r="BA106" s="62">
        <v>3</v>
      </c>
      <c r="BB106" s="163" t="s">
        <v>136</v>
      </c>
      <c r="BC106" s="11" t="s">
        <v>2863</v>
      </c>
      <c r="BD106" s="133">
        <v>12339.26</v>
      </c>
      <c r="BE106" s="123" t="s">
        <v>2864</v>
      </c>
    </row>
    <row r="107" spans="1:62" s="132" customFormat="1" ht="93" customHeight="1">
      <c r="A107" s="7">
        <v>2</v>
      </c>
      <c r="B107" s="62" t="s">
        <v>3317</v>
      </c>
      <c r="C107" s="7" t="s">
        <v>133</v>
      </c>
      <c r="D107" s="7" t="s">
        <v>243</v>
      </c>
      <c r="E107" s="7" t="s">
        <v>2851</v>
      </c>
      <c r="F107" s="7" t="s">
        <v>2852</v>
      </c>
      <c r="G107" s="163" t="s">
        <v>2853</v>
      </c>
      <c r="H107" s="163" t="s">
        <v>136</v>
      </c>
      <c r="I107" s="7">
        <v>380597</v>
      </c>
      <c r="J107" s="165" t="s">
        <v>3318</v>
      </c>
      <c r="K107" s="164" t="s">
        <v>3293</v>
      </c>
      <c r="L107" s="164" t="str">
        <f t="shared" si="15"/>
        <v>СМР, ПНР, материалы, оборудование</v>
      </c>
      <c r="M107" s="165" t="s">
        <v>2856</v>
      </c>
      <c r="N107" s="62" t="s">
        <v>2675</v>
      </c>
      <c r="O107" s="164" t="s">
        <v>2857</v>
      </c>
      <c r="P107" s="165" t="s">
        <v>2858</v>
      </c>
      <c r="Q107" s="221">
        <v>1430446.19</v>
      </c>
      <c r="R107" s="221">
        <f t="shared" si="16"/>
        <v>1687926.5041999999</v>
      </c>
      <c r="S107" s="221">
        <v>1001312.34</v>
      </c>
      <c r="T107" s="221">
        <f t="shared" si="17"/>
        <v>1181548.5611999999</v>
      </c>
      <c r="U107" s="221">
        <f t="shared" si="18"/>
        <v>1001312.34</v>
      </c>
      <c r="V107" s="221">
        <f t="shared" si="19"/>
        <v>1181548.5611999999</v>
      </c>
      <c r="W107" s="163" t="s">
        <v>143</v>
      </c>
      <c r="X107" s="7" t="s">
        <v>133</v>
      </c>
      <c r="Y107" s="7" t="s">
        <v>133</v>
      </c>
      <c r="Z107" s="163" t="s">
        <v>144</v>
      </c>
      <c r="AA107" s="10">
        <v>42522</v>
      </c>
      <c r="AB107" s="10">
        <f t="shared" si="22"/>
        <v>42582</v>
      </c>
      <c r="AC107" s="163" t="s">
        <v>501</v>
      </c>
      <c r="AD107" s="7" t="s">
        <v>501</v>
      </c>
      <c r="AE107" s="164" t="str">
        <f t="shared" si="14"/>
        <v>Выполнение СМР, ПНР, материалы, оборудование</v>
      </c>
      <c r="AF107" s="165" t="s">
        <v>146</v>
      </c>
      <c r="AG107" s="163">
        <v>796</v>
      </c>
      <c r="AH107" s="163" t="s">
        <v>147</v>
      </c>
      <c r="AI107" s="163">
        <v>1</v>
      </c>
      <c r="AJ107" s="163">
        <v>45</v>
      </c>
      <c r="AK107" s="163" t="s">
        <v>148</v>
      </c>
      <c r="AL107" s="167">
        <f t="shared" si="20"/>
        <v>42602</v>
      </c>
      <c r="AM107" s="167">
        <f t="shared" si="21"/>
        <v>42602</v>
      </c>
      <c r="AN107" s="167">
        <v>43435</v>
      </c>
      <c r="AO107" s="163" t="s">
        <v>1142</v>
      </c>
      <c r="AP107" s="62" t="s">
        <v>501</v>
      </c>
      <c r="AQ107" s="62" t="s">
        <v>136</v>
      </c>
      <c r="AR107" s="170" t="s">
        <v>501</v>
      </c>
      <c r="AS107" s="62" t="s">
        <v>2859</v>
      </c>
      <c r="AT107" s="62" t="s">
        <v>3319</v>
      </c>
      <c r="AU107" s="222" t="s">
        <v>3320</v>
      </c>
      <c r="AV107" s="163" t="s">
        <v>3296</v>
      </c>
      <c r="AW107" s="169">
        <v>43435</v>
      </c>
      <c r="AX107" s="170">
        <v>1907009.8825999999</v>
      </c>
      <c r="AY107" s="170">
        <v>1717729.3699999999</v>
      </c>
      <c r="AZ107" s="62"/>
      <c r="BA107" s="62">
        <v>11.08</v>
      </c>
      <c r="BB107" s="163" t="s">
        <v>136</v>
      </c>
      <c r="BC107" s="11" t="s">
        <v>2863</v>
      </c>
      <c r="BD107" s="133">
        <v>50795.754999999997</v>
      </c>
      <c r="BE107" s="123" t="s">
        <v>2864</v>
      </c>
    </row>
    <row r="108" spans="1:62" s="132" customFormat="1" ht="125.25" customHeight="1">
      <c r="A108" s="7">
        <v>2</v>
      </c>
      <c r="B108" s="62" t="s">
        <v>3321</v>
      </c>
      <c r="C108" s="7" t="s">
        <v>133</v>
      </c>
      <c r="D108" s="7" t="s">
        <v>243</v>
      </c>
      <c r="E108" s="7" t="s">
        <v>2851</v>
      </c>
      <c r="F108" s="7" t="s">
        <v>2852</v>
      </c>
      <c r="G108" s="163" t="s">
        <v>2853</v>
      </c>
      <c r="H108" s="163" t="s">
        <v>136</v>
      </c>
      <c r="I108" s="7">
        <v>380619</v>
      </c>
      <c r="J108" s="165" t="s">
        <v>3322</v>
      </c>
      <c r="K108" s="164" t="s">
        <v>3293</v>
      </c>
      <c r="L108" s="164" t="str">
        <f t="shared" si="15"/>
        <v>СМР, ПНР, материалы, оборудование</v>
      </c>
      <c r="M108" s="165" t="s">
        <v>2856</v>
      </c>
      <c r="N108" s="62" t="s">
        <v>2675</v>
      </c>
      <c r="O108" s="164" t="s">
        <v>2857</v>
      </c>
      <c r="P108" s="165" t="s">
        <v>2858</v>
      </c>
      <c r="Q108" s="221">
        <v>992709.3</v>
      </c>
      <c r="R108" s="221">
        <f t="shared" si="16"/>
        <v>1171396.9739999999</v>
      </c>
      <c r="S108" s="221">
        <v>769349.71</v>
      </c>
      <c r="T108" s="221">
        <f t="shared" si="17"/>
        <v>907832.65779999993</v>
      </c>
      <c r="U108" s="221">
        <f t="shared" si="18"/>
        <v>769349.71</v>
      </c>
      <c r="V108" s="221">
        <f t="shared" si="19"/>
        <v>907832.65779999993</v>
      </c>
      <c r="W108" s="163" t="s">
        <v>143</v>
      </c>
      <c r="X108" s="7" t="s">
        <v>133</v>
      </c>
      <c r="Y108" s="7" t="s">
        <v>133</v>
      </c>
      <c r="Z108" s="163" t="s">
        <v>144</v>
      </c>
      <c r="AA108" s="10">
        <v>42522</v>
      </c>
      <c r="AB108" s="10">
        <f t="shared" si="22"/>
        <v>42582</v>
      </c>
      <c r="AC108" s="163" t="s">
        <v>501</v>
      </c>
      <c r="AD108" s="7" t="s">
        <v>501</v>
      </c>
      <c r="AE108" s="164" t="str">
        <f t="shared" si="14"/>
        <v>Выполнение СМР, ПНР, материалы, оборудование</v>
      </c>
      <c r="AF108" s="165" t="s">
        <v>146</v>
      </c>
      <c r="AG108" s="163">
        <v>796</v>
      </c>
      <c r="AH108" s="163" t="s">
        <v>147</v>
      </c>
      <c r="AI108" s="163">
        <v>1</v>
      </c>
      <c r="AJ108" s="163">
        <v>45</v>
      </c>
      <c r="AK108" s="163" t="s">
        <v>148</v>
      </c>
      <c r="AL108" s="167">
        <f t="shared" si="20"/>
        <v>42602</v>
      </c>
      <c r="AM108" s="167">
        <f t="shared" si="21"/>
        <v>42602</v>
      </c>
      <c r="AN108" s="167">
        <v>42705</v>
      </c>
      <c r="AO108" s="62">
        <v>2016</v>
      </c>
      <c r="AP108" s="62" t="s">
        <v>501</v>
      </c>
      <c r="AQ108" s="62" t="s">
        <v>136</v>
      </c>
      <c r="AR108" s="170" t="s">
        <v>501</v>
      </c>
      <c r="AS108" s="62" t="s">
        <v>2859</v>
      </c>
      <c r="AT108" s="62" t="s">
        <v>3323</v>
      </c>
      <c r="AU108" s="222" t="s">
        <v>3324</v>
      </c>
      <c r="AV108" s="163" t="s">
        <v>3296</v>
      </c>
      <c r="AW108" s="169">
        <v>42705</v>
      </c>
      <c r="AX108" s="170">
        <v>1453853.9000000001</v>
      </c>
      <c r="AY108" s="170">
        <v>1017688.5777784</v>
      </c>
      <c r="AZ108" s="62"/>
      <c r="BA108" s="62">
        <v>7.629999999999999</v>
      </c>
      <c r="BB108" s="163" t="s">
        <v>136</v>
      </c>
      <c r="BC108" s="11" t="s">
        <v>2863</v>
      </c>
      <c r="BD108" s="133">
        <v>70357.859970000005</v>
      </c>
      <c r="BE108" s="123" t="s">
        <v>2864</v>
      </c>
    </row>
    <row r="109" spans="1:62" s="289" customFormat="1" ht="93" customHeight="1">
      <c r="A109" s="266">
        <v>1</v>
      </c>
      <c r="B109" s="274" t="s">
        <v>3325</v>
      </c>
      <c r="C109" s="266" t="s">
        <v>133</v>
      </c>
      <c r="D109" s="266" t="s">
        <v>243</v>
      </c>
      <c r="E109" s="268" t="s">
        <v>2851</v>
      </c>
      <c r="F109" s="268" t="s">
        <v>2682</v>
      </c>
      <c r="G109" s="268" t="s">
        <v>2921</v>
      </c>
      <c r="H109" s="269" t="s">
        <v>136</v>
      </c>
      <c r="I109" s="268">
        <v>380489</v>
      </c>
      <c r="J109" s="273" t="s">
        <v>3326</v>
      </c>
      <c r="K109" s="272" t="s">
        <v>2923</v>
      </c>
      <c r="L109" s="272" t="str">
        <f t="shared" si="15"/>
        <v>ПИР, авторский надзор</v>
      </c>
      <c r="M109" s="273" t="s">
        <v>2856</v>
      </c>
      <c r="N109" s="274" t="s">
        <v>2675</v>
      </c>
      <c r="O109" s="272" t="s">
        <v>2857</v>
      </c>
      <c r="P109" s="273" t="s">
        <v>2858</v>
      </c>
      <c r="Q109" s="290">
        <v>108110.954590347</v>
      </c>
      <c r="R109" s="290">
        <f t="shared" si="16"/>
        <v>127570.92641660945</v>
      </c>
      <c r="S109" s="290">
        <v>108110.954590347</v>
      </c>
      <c r="T109" s="290">
        <f t="shared" si="17"/>
        <v>127570.92641660945</v>
      </c>
      <c r="U109" s="290">
        <f t="shared" si="18"/>
        <v>108110.954590347</v>
      </c>
      <c r="V109" s="290">
        <f t="shared" si="19"/>
        <v>127570.92641660945</v>
      </c>
      <c r="W109" s="278" t="s">
        <v>3327</v>
      </c>
      <c r="X109" s="266" t="s">
        <v>133</v>
      </c>
      <c r="Y109" s="266" t="s">
        <v>133</v>
      </c>
      <c r="Z109" s="278" t="s">
        <v>144</v>
      </c>
      <c r="AA109" s="279">
        <v>42522</v>
      </c>
      <c r="AB109" s="279">
        <f t="shared" ref="AB109:AB163" si="23">AA109+35</f>
        <v>42557</v>
      </c>
      <c r="AC109" s="278" t="s">
        <v>501</v>
      </c>
      <c r="AD109" s="266" t="s">
        <v>501</v>
      </c>
      <c r="AE109" s="272" t="str">
        <f t="shared" si="14"/>
        <v>Выполнение ПИР, авторский надзор</v>
      </c>
      <c r="AF109" s="273" t="s">
        <v>146</v>
      </c>
      <c r="AG109" s="278">
        <v>796</v>
      </c>
      <c r="AH109" s="278" t="s">
        <v>147</v>
      </c>
      <c r="AI109" s="278">
        <v>1</v>
      </c>
      <c r="AJ109" s="278">
        <v>45</v>
      </c>
      <c r="AK109" s="278" t="s">
        <v>148</v>
      </c>
      <c r="AL109" s="281">
        <f t="shared" si="20"/>
        <v>42577</v>
      </c>
      <c r="AM109" s="281">
        <f t="shared" si="21"/>
        <v>42577</v>
      </c>
      <c r="AN109" s="281">
        <v>43070</v>
      </c>
      <c r="AO109" s="274" t="s">
        <v>292</v>
      </c>
      <c r="AP109" s="274" t="s">
        <v>501</v>
      </c>
      <c r="AQ109" s="274" t="s">
        <v>136</v>
      </c>
      <c r="AR109" s="282" t="s">
        <v>501</v>
      </c>
      <c r="AS109" s="274" t="s">
        <v>2859</v>
      </c>
      <c r="AT109" s="274" t="s">
        <v>3328</v>
      </c>
      <c r="AU109" s="291" t="s">
        <v>3329</v>
      </c>
      <c r="AV109" s="278" t="s">
        <v>3296</v>
      </c>
      <c r="AW109" s="292">
        <v>44196</v>
      </c>
      <c r="AX109" s="282">
        <v>2605762</v>
      </c>
      <c r="AY109" s="282">
        <v>1824034</v>
      </c>
      <c r="AZ109" s="274"/>
      <c r="BA109" s="274">
        <v>15</v>
      </c>
      <c r="BB109" s="278" t="s">
        <v>136</v>
      </c>
      <c r="BC109" s="265" t="s">
        <v>2863</v>
      </c>
      <c r="BD109" s="293">
        <v>0</v>
      </c>
      <c r="BE109" s="294" t="s">
        <v>2683</v>
      </c>
      <c r="BF109" s="289" t="s">
        <v>4681</v>
      </c>
      <c r="BG109" s="288"/>
      <c r="BH109" s="288"/>
      <c r="BI109" s="288"/>
      <c r="BJ109" s="288"/>
    </row>
    <row r="110" spans="1:62" s="132" customFormat="1" ht="93" customHeight="1">
      <c r="A110" s="7">
        <v>2</v>
      </c>
      <c r="B110" s="62" t="s">
        <v>3330</v>
      </c>
      <c r="C110" s="7" t="s">
        <v>133</v>
      </c>
      <c r="D110" s="7" t="s">
        <v>243</v>
      </c>
      <c r="E110" s="7" t="s">
        <v>2851</v>
      </c>
      <c r="F110" s="7" t="s">
        <v>2852</v>
      </c>
      <c r="G110" s="163" t="s">
        <v>2853</v>
      </c>
      <c r="H110" s="163" t="s">
        <v>136</v>
      </c>
      <c r="I110" s="7">
        <v>380599</v>
      </c>
      <c r="J110" s="165" t="s">
        <v>3331</v>
      </c>
      <c r="K110" s="164" t="s">
        <v>3293</v>
      </c>
      <c r="L110" s="164" t="str">
        <f t="shared" si="15"/>
        <v>СМР, ПНР, материалы, оборудование</v>
      </c>
      <c r="M110" s="165" t="s">
        <v>2856</v>
      </c>
      <c r="N110" s="62" t="s">
        <v>2675</v>
      </c>
      <c r="O110" s="164" t="s">
        <v>2857</v>
      </c>
      <c r="P110" s="165" t="s">
        <v>2858</v>
      </c>
      <c r="Q110" s="221">
        <v>658985.47545062064</v>
      </c>
      <c r="R110" s="221">
        <f t="shared" si="16"/>
        <v>777602.86103173229</v>
      </c>
      <c r="S110" s="221">
        <v>643360.99416378583</v>
      </c>
      <c r="T110" s="221">
        <f t="shared" si="17"/>
        <v>759165.97311326722</v>
      </c>
      <c r="U110" s="221">
        <f t="shared" si="18"/>
        <v>643360.99416378583</v>
      </c>
      <c r="V110" s="221">
        <f t="shared" si="19"/>
        <v>759165.97311326722</v>
      </c>
      <c r="W110" s="163" t="s">
        <v>143</v>
      </c>
      <c r="X110" s="7" t="s">
        <v>133</v>
      </c>
      <c r="Y110" s="7" t="s">
        <v>133</v>
      </c>
      <c r="Z110" s="163" t="s">
        <v>144</v>
      </c>
      <c r="AA110" s="10">
        <v>42522</v>
      </c>
      <c r="AB110" s="10">
        <f>AA110+60</f>
        <v>42582</v>
      </c>
      <c r="AC110" s="163" t="s">
        <v>501</v>
      </c>
      <c r="AD110" s="7" t="s">
        <v>501</v>
      </c>
      <c r="AE110" s="164" t="str">
        <f t="shared" si="14"/>
        <v>Выполнение СМР, ПНР, материалы, оборудование</v>
      </c>
      <c r="AF110" s="165" t="s">
        <v>146</v>
      </c>
      <c r="AG110" s="163">
        <v>796</v>
      </c>
      <c r="AH110" s="163" t="s">
        <v>147</v>
      </c>
      <c r="AI110" s="163">
        <v>1</v>
      </c>
      <c r="AJ110" s="163">
        <v>45</v>
      </c>
      <c r="AK110" s="163" t="s">
        <v>148</v>
      </c>
      <c r="AL110" s="167">
        <f t="shared" si="20"/>
        <v>42602</v>
      </c>
      <c r="AM110" s="167">
        <f t="shared" si="21"/>
        <v>42602</v>
      </c>
      <c r="AN110" s="167">
        <v>43070</v>
      </c>
      <c r="AO110" s="62" t="s">
        <v>292</v>
      </c>
      <c r="AP110" s="62" t="s">
        <v>501</v>
      </c>
      <c r="AQ110" s="62" t="s">
        <v>136</v>
      </c>
      <c r="AR110" s="170" t="s">
        <v>501</v>
      </c>
      <c r="AS110" s="62" t="s">
        <v>2859</v>
      </c>
      <c r="AT110" s="62" t="s">
        <v>3332</v>
      </c>
      <c r="AU110" s="222" t="s">
        <v>3333</v>
      </c>
      <c r="AV110" s="163" t="s">
        <v>3296</v>
      </c>
      <c r="AW110" s="169">
        <v>43070</v>
      </c>
      <c r="AX110" s="170">
        <v>812238.83999999985</v>
      </c>
      <c r="AY110" s="170">
        <v>802957.72</v>
      </c>
      <c r="AZ110" s="62"/>
      <c r="BA110" s="62">
        <v>3.11</v>
      </c>
      <c r="BB110" s="163" t="s">
        <v>136</v>
      </c>
      <c r="BC110" s="11" t="s">
        <v>2863</v>
      </c>
      <c r="BD110" s="133">
        <v>28015.180039999999</v>
      </c>
      <c r="BE110" s="127" t="s">
        <v>2864</v>
      </c>
    </row>
    <row r="111" spans="1:62" s="132" customFormat="1" ht="56.25" customHeight="1">
      <c r="A111" s="7">
        <v>2</v>
      </c>
      <c r="B111" s="62" t="s">
        <v>3334</v>
      </c>
      <c r="C111" s="7" t="s">
        <v>133</v>
      </c>
      <c r="D111" s="7" t="s">
        <v>2705</v>
      </c>
      <c r="E111" s="7" t="s">
        <v>2851</v>
      </c>
      <c r="F111" s="7" t="s">
        <v>2682</v>
      </c>
      <c r="G111" s="7" t="s">
        <v>2921</v>
      </c>
      <c r="H111" s="73" t="s">
        <v>408</v>
      </c>
      <c r="I111" s="7">
        <v>828026</v>
      </c>
      <c r="J111" s="165" t="s">
        <v>3335</v>
      </c>
      <c r="K111" s="164" t="s">
        <v>2923</v>
      </c>
      <c r="L111" s="164" t="str">
        <f t="shared" si="15"/>
        <v>ПИР, авторский надзор</v>
      </c>
      <c r="M111" s="165" t="s">
        <v>2856</v>
      </c>
      <c r="N111" s="62" t="s">
        <v>2675</v>
      </c>
      <c r="O111" s="164" t="s">
        <v>2857</v>
      </c>
      <c r="P111" s="165" t="s">
        <v>3336</v>
      </c>
      <c r="Q111" s="221">
        <v>71534.483999999997</v>
      </c>
      <c r="R111" s="221">
        <f t="shared" si="16"/>
        <v>84410.691119999989</v>
      </c>
      <c r="S111" s="221">
        <v>50074.13</v>
      </c>
      <c r="T111" s="221">
        <f t="shared" si="17"/>
        <v>59087.473399999995</v>
      </c>
      <c r="U111" s="221">
        <f t="shared" si="18"/>
        <v>50074.13</v>
      </c>
      <c r="V111" s="221">
        <f t="shared" si="19"/>
        <v>59087.473399999995</v>
      </c>
      <c r="W111" s="163" t="s">
        <v>3327</v>
      </c>
      <c r="X111" s="7" t="s">
        <v>133</v>
      </c>
      <c r="Y111" s="7" t="s">
        <v>133</v>
      </c>
      <c r="Z111" s="163" t="s">
        <v>144</v>
      </c>
      <c r="AA111" s="10">
        <v>42679</v>
      </c>
      <c r="AB111" s="10">
        <f t="shared" si="23"/>
        <v>42714</v>
      </c>
      <c r="AC111" s="163" t="s">
        <v>501</v>
      </c>
      <c r="AD111" s="7" t="s">
        <v>501</v>
      </c>
      <c r="AE111" s="164" t="str">
        <f t="shared" si="14"/>
        <v>Выполнение ПИР, авторский надзор</v>
      </c>
      <c r="AF111" s="165" t="s">
        <v>146</v>
      </c>
      <c r="AG111" s="163">
        <v>796</v>
      </c>
      <c r="AH111" s="163" t="s">
        <v>147</v>
      </c>
      <c r="AI111" s="163">
        <v>1</v>
      </c>
      <c r="AJ111" s="163">
        <v>46</v>
      </c>
      <c r="AK111" s="163" t="s">
        <v>159</v>
      </c>
      <c r="AL111" s="167">
        <f t="shared" si="20"/>
        <v>42734</v>
      </c>
      <c r="AM111" s="167">
        <f t="shared" si="21"/>
        <v>42734</v>
      </c>
      <c r="AN111" s="167">
        <v>42794</v>
      </c>
      <c r="AO111" s="62" t="s">
        <v>292</v>
      </c>
      <c r="AP111" s="62" t="s">
        <v>501</v>
      </c>
      <c r="AQ111" s="62" t="s">
        <v>136</v>
      </c>
      <c r="AR111" s="170" t="s">
        <v>501</v>
      </c>
      <c r="AS111" s="62" t="s">
        <v>2859</v>
      </c>
      <c r="AT111" s="62" t="s">
        <v>3337</v>
      </c>
      <c r="AU111" s="222" t="s">
        <v>3338</v>
      </c>
      <c r="AV111" s="163" t="s">
        <v>2862</v>
      </c>
      <c r="AW111" s="169" t="s">
        <v>2874</v>
      </c>
      <c r="AX111" s="170">
        <v>720091.22</v>
      </c>
      <c r="AY111" s="170">
        <v>504063.85</v>
      </c>
      <c r="AZ111" s="62">
        <v>0</v>
      </c>
      <c r="BA111" s="62">
        <v>25.4</v>
      </c>
      <c r="BB111" s="163" t="s">
        <v>136</v>
      </c>
      <c r="BC111" s="11" t="s">
        <v>2863</v>
      </c>
      <c r="BD111" s="133"/>
      <c r="BE111" s="127" t="s">
        <v>2683</v>
      </c>
    </row>
    <row r="112" spans="1:62" s="132" customFormat="1" ht="60.75" customHeight="1">
      <c r="A112" s="7">
        <v>2</v>
      </c>
      <c r="B112" s="62" t="s">
        <v>3339</v>
      </c>
      <c r="C112" s="7" t="s">
        <v>133</v>
      </c>
      <c r="D112" s="7" t="s">
        <v>2705</v>
      </c>
      <c r="E112" s="7" t="s">
        <v>2851</v>
      </c>
      <c r="F112" s="7" t="s">
        <v>2682</v>
      </c>
      <c r="G112" s="7" t="s">
        <v>2921</v>
      </c>
      <c r="H112" s="73" t="s">
        <v>408</v>
      </c>
      <c r="I112" s="7">
        <v>828027</v>
      </c>
      <c r="J112" s="165" t="s">
        <v>3340</v>
      </c>
      <c r="K112" s="164" t="s">
        <v>2923</v>
      </c>
      <c r="L112" s="164" t="str">
        <f t="shared" si="15"/>
        <v>ПИР, авторский надзор</v>
      </c>
      <c r="M112" s="165" t="s">
        <v>2856</v>
      </c>
      <c r="N112" s="62" t="s">
        <v>2675</v>
      </c>
      <c r="O112" s="164" t="s">
        <v>2857</v>
      </c>
      <c r="P112" s="165" t="s">
        <v>3336</v>
      </c>
      <c r="Q112" s="221">
        <v>100776.5</v>
      </c>
      <c r="R112" s="221">
        <f t="shared" si="16"/>
        <v>118916.26999999999</v>
      </c>
      <c r="S112" s="221">
        <v>70543.55</v>
      </c>
      <c r="T112" s="221">
        <f t="shared" si="17"/>
        <v>83241.388999999996</v>
      </c>
      <c r="U112" s="221">
        <f t="shared" si="18"/>
        <v>70543.55</v>
      </c>
      <c r="V112" s="221">
        <f t="shared" si="19"/>
        <v>83241.388999999996</v>
      </c>
      <c r="W112" s="163" t="s">
        <v>3327</v>
      </c>
      <c r="X112" s="7" t="s">
        <v>133</v>
      </c>
      <c r="Y112" s="7" t="s">
        <v>133</v>
      </c>
      <c r="Z112" s="163" t="s">
        <v>144</v>
      </c>
      <c r="AA112" s="10">
        <v>42679</v>
      </c>
      <c r="AB112" s="10">
        <f t="shared" si="23"/>
        <v>42714</v>
      </c>
      <c r="AC112" s="163" t="s">
        <v>501</v>
      </c>
      <c r="AD112" s="7" t="s">
        <v>501</v>
      </c>
      <c r="AE112" s="164" t="str">
        <f t="shared" si="14"/>
        <v>Выполнение ПИР, авторский надзор</v>
      </c>
      <c r="AF112" s="165" t="s">
        <v>146</v>
      </c>
      <c r="AG112" s="163">
        <v>796</v>
      </c>
      <c r="AH112" s="163" t="s">
        <v>147</v>
      </c>
      <c r="AI112" s="163">
        <v>1</v>
      </c>
      <c r="AJ112" s="163">
        <v>46</v>
      </c>
      <c r="AK112" s="163" t="s">
        <v>159</v>
      </c>
      <c r="AL112" s="167">
        <f t="shared" si="20"/>
        <v>42734</v>
      </c>
      <c r="AM112" s="167">
        <f t="shared" si="21"/>
        <v>42734</v>
      </c>
      <c r="AN112" s="167">
        <v>42794</v>
      </c>
      <c r="AO112" s="62" t="s">
        <v>292</v>
      </c>
      <c r="AP112" s="62" t="s">
        <v>501</v>
      </c>
      <c r="AQ112" s="62" t="s">
        <v>136</v>
      </c>
      <c r="AR112" s="170" t="s">
        <v>501</v>
      </c>
      <c r="AS112" s="62" t="s">
        <v>2859</v>
      </c>
      <c r="AT112" s="62" t="s">
        <v>3337</v>
      </c>
      <c r="AU112" s="222" t="s">
        <v>3338</v>
      </c>
      <c r="AV112" s="163" t="s">
        <v>2862</v>
      </c>
      <c r="AW112" s="169" t="s">
        <v>2874</v>
      </c>
      <c r="AX112" s="170">
        <v>720091.22</v>
      </c>
      <c r="AY112" s="170">
        <v>504063.85</v>
      </c>
      <c r="AZ112" s="62">
        <v>0</v>
      </c>
      <c r="BA112" s="62">
        <v>25.4</v>
      </c>
      <c r="BB112" s="163" t="s">
        <v>136</v>
      </c>
      <c r="BC112" s="11" t="s">
        <v>2863</v>
      </c>
      <c r="BD112" s="133"/>
      <c r="BE112" s="127" t="s">
        <v>2683</v>
      </c>
    </row>
    <row r="113" spans="1:57" s="132" customFormat="1" ht="62.25" customHeight="1">
      <c r="A113" s="7">
        <v>2</v>
      </c>
      <c r="B113" s="62" t="s">
        <v>3341</v>
      </c>
      <c r="C113" s="7" t="s">
        <v>133</v>
      </c>
      <c r="D113" s="7" t="s">
        <v>2705</v>
      </c>
      <c r="E113" s="7" t="s">
        <v>2851</v>
      </c>
      <c r="F113" s="7" t="s">
        <v>2682</v>
      </c>
      <c r="G113" s="7" t="s">
        <v>2921</v>
      </c>
      <c r="H113" s="163" t="s">
        <v>136</v>
      </c>
      <c r="I113" s="7">
        <v>828028</v>
      </c>
      <c r="J113" s="165" t="s">
        <v>3342</v>
      </c>
      <c r="K113" s="164" t="s">
        <v>2923</v>
      </c>
      <c r="L113" s="164" t="str">
        <f t="shared" si="15"/>
        <v>ПИР, авторский надзор</v>
      </c>
      <c r="M113" s="165" t="s">
        <v>2856</v>
      </c>
      <c r="N113" s="62" t="s">
        <v>2675</v>
      </c>
      <c r="O113" s="164" t="s">
        <v>2857</v>
      </c>
      <c r="P113" s="165" t="s">
        <v>3336</v>
      </c>
      <c r="Q113" s="221">
        <v>79209.145999999993</v>
      </c>
      <c r="R113" s="221">
        <f t="shared" si="16"/>
        <v>93466.792279999994</v>
      </c>
      <c r="S113" s="221">
        <v>55446.402000000002</v>
      </c>
      <c r="T113" s="221">
        <f t="shared" si="17"/>
        <v>65426.754359999999</v>
      </c>
      <c r="U113" s="221">
        <f t="shared" si="18"/>
        <v>55446.402000000002</v>
      </c>
      <c r="V113" s="221">
        <f t="shared" si="19"/>
        <v>65426.754359999999</v>
      </c>
      <c r="W113" s="163" t="s">
        <v>3327</v>
      </c>
      <c r="X113" s="7" t="s">
        <v>133</v>
      </c>
      <c r="Y113" s="7" t="s">
        <v>133</v>
      </c>
      <c r="Z113" s="163" t="s">
        <v>144</v>
      </c>
      <c r="AA113" s="10">
        <v>42679</v>
      </c>
      <c r="AB113" s="10">
        <f t="shared" si="23"/>
        <v>42714</v>
      </c>
      <c r="AC113" s="163" t="s">
        <v>501</v>
      </c>
      <c r="AD113" s="7" t="s">
        <v>501</v>
      </c>
      <c r="AE113" s="164" t="str">
        <f t="shared" si="14"/>
        <v>Выполнение ПИР, авторский надзор</v>
      </c>
      <c r="AF113" s="165" t="s">
        <v>146</v>
      </c>
      <c r="AG113" s="163">
        <v>796</v>
      </c>
      <c r="AH113" s="163" t="s">
        <v>147</v>
      </c>
      <c r="AI113" s="163">
        <v>1</v>
      </c>
      <c r="AJ113" s="163">
        <v>46</v>
      </c>
      <c r="AK113" s="163" t="s">
        <v>159</v>
      </c>
      <c r="AL113" s="167">
        <f t="shared" si="20"/>
        <v>42734</v>
      </c>
      <c r="AM113" s="167">
        <f t="shared" si="21"/>
        <v>42734</v>
      </c>
      <c r="AN113" s="167">
        <v>42855</v>
      </c>
      <c r="AO113" s="62" t="s">
        <v>292</v>
      </c>
      <c r="AP113" s="62" t="s">
        <v>501</v>
      </c>
      <c r="AQ113" s="62" t="s">
        <v>136</v>
      </c>
      <c r="AR113" s="170" t="s">
        <v>501</v>
      </c>
      <c r="AS113" s="62" t="s">
        <v>2859</v>
      </c>
      <c r="AT113" s="62" t="s">
        <v>3343</v>
      </c>
      <c r="AU113" s="222" t="s">
        <v>3344</v>
      </c>
      <c r="AV113" s="163" t="s">
        <v>2862</v>
      </c>
      <c r="AW113" s="169" t="s">
        <v>3345</v>
      </c>
      <c r="AX113" s="170">
        <v>857699.01260000002</v>
      </c>
      <c r="AY113" s="170">
        <v>857699.01260000002</v>
      </c>
      <c r="AZ113" s="62">
        <v>126</v>
      </c>
      <c r="BA113" s="62">
        <v>0</v>
      </c>
      <c r="BB113" s="163" t="s">
        <v>136</v>
      </c>
      <c r="BC113" s="11" t="s">
        <v>2863</v>
      </c>
      <c r="BD113" s="133"/>
      <c r="BE113" s="127" t="s">
        <v>2683</v>
      </c>
    </row>
    <row r="114" spans="1:57" s="132" customFormat="1" ht="62.25" customHeight="1">
      <c r="A114" s="7">
        <v>2</v>
      </c>
      <c r="B114" s="62" t="s">
        <v>3346</v>
      </c>
      <c r="C114" s="7" t="s">
        <v>133</v>
      </c>
      <c r="D114" s="7" t="s">
        <v>2705</v>
      </c>
      <c r="E114" s="7" t="s">
        <v>2851</v>
      </c>
      <c r="F114" s="7" t="s">
        <v>2682</v>
      </c>
      <c r="G114" s="7" t="s">
        <v>2921</v>
      </c>
      <c r="H114" s="163" t="s">
        <v>136</v>
      </c>
      <c r="I114" s="7">
        <v>828029</v>
      </c>
      <c r="J114" s="165" t="s">
        <v>3347</v>
      </c>
      <c r="K114" s="164" t="s">
        <v>2923</v>
      </c>
      <c r="L114" s="164" t="str">
        <f t="shared" si="15"/>
        <v>ПИР, авторский надзор</v>
      </c>
      <c r="M114" s="165" t="s">
        <v>2856</v>
      </c>
      <c r="N114" s="62" t="s">
        <v>2675</v>
      </c>
      <c r="O114" s="164" t="s">
        <v>2857</v>
      </c>
      <c r="P114" s="165" t="s">
        <v>3336</v>
      </c>
      <c r="Q114" s="221">
        <v>31429.324000000001</v>
      </c>
      <c r="R114" s="221">
        <f t="shared" si="16"/>
        <v>37086.602319999998</v>
      </c>
      <c r="S114" s="221">
        <v>22000.526000000002</v>
      </c>
      <c r="T114" s="221">
        <f t="shared" si="17"/>
        <v>25960.62068</v>
      </c>
      <c r="U114" s="221">
        <f t="shared" si="18"/>
        <v>22000.526000000002</v>
      </c>
      <c r="V114" s="221">
        <f t="shared" si="19"/>
        <v>25960.62068</v>
      </c>
      <c r="W114" s="163" t="s">
        <v>3327</v>
      </c>
      <c r="X114" s="7" t="s">
        <v>133</v>
      </c>
      <c r="Y114" s="7" t="s">
        <v>133</v>
      </c>
      <c r="Z114" s="163" t="s">
        <v>144</v>
      </c>
      <c r="AA114" s="10">
        <v>42679</v>
      </c>
      <c r="AB114" s="10">
        <f t="shared" si="23"/>
        <v>42714</v>
      </c>
      <c r="AC114" s="163" t="s">
        <v>501</v>
      </c>
      <c r="AD114" s="7" t="s">
        <v>501</v>
      </c>
      <c r="AE114" s="164" t="str">
        <f t="shared" si="14"/>
        <v>Выполнение ПИР, авторский надзор</v>
      </c>
      <c r="AF114" s="165" t="s">
        <v>146</v>
      </c>
      <c r="AG114" s="163">
        <v>796</v>
      </c>
      <c r="AH114" s="163" t="s">
        <v>147</v>
      </c>
      <c r="AI114" s="163">
        <v>1</v>
      </c>
      <c r="AJ114" s="163">
        <v>46</v>
      </c>
      <c r="AK114" s="163" t="s">
        <v>159</v>
      </c>
      <c r="AL114" s="167">
        <f t="shared" si="20"/>
        <v>42734</v>
      </c>
      <c r="AM114" s="167">
        <f t="shared" si="21"/>
        <v>42734</v>
      </c>
      <c r="AN114" s="167">
        <v>42824</v>
      </c>
      <c r="AO114" s="62" t="s">
        <v>292</v>
      </c>
      <c r="AP114" s="62" t="s">
        <v>501</v>
      </c>
      <c r="AQ114" s="62" t="s">
        <v>136</v>
      </c>
      <c r="AR114" s="170" t="s">
        <v>501</v>
      </c>
      <c r="AS114" s="62" t="s">
        <v>2859</v>
      </c>
      <c r="AT114" s="62" t="s">
        <v>3348</v>
      </c>
      <c r="AU114" s="222" t="s">
        <v>3349</v>
      </c>
      <c r="AV114" s="163" t="s">
        <v>2862</v>
      </c>
      <c r="AW114" s="169" t="s">
        <v>3350</v>
      </c>
      <c r="AX114" s="170">
        <v>500320</v>
      </c>
      <c r="AY114" s="170">
        <v>500320</v>
      </c>
      <c r="AZ114" s="62">
        <v>80</v>
      </c>
      <c r="BA114" s="62">
        <v>0</v>
      </c>
      <c r="BB114" s="163" t="s">
        <v>136</v>
      </c>
      <c r="BC114" s="11" t="s">
        <v>2863</v>
      </c>
      <c r="BD114" s="133"/>
      <c r="BE114" s="127" t="s">
        <v>2683</v>
      </c>
    </row>
    <row r="115" spans="1:57" s="132" customFormat="1" ht="83.25" customHeight="1">
      <c r="A115" s="7">
        <v>2</v>
      </c>
      <c r="B115" s="62" t="s">
        <v>3351</v>
      </c>
      <c r="C115" s="7" t="s">
        <v>133</v>
      </c>
      <c r="D115" s="7" t="s">
        <v>2705</v>
      </c>
      <c r="E115" s="7" t="s">
        <v>2851</v>
      </c>
      <c r="F115" s="7" t="s">
        <v>2852</v>
      </c>
      <c r="G115" s="163" t="s">
        <v>2853</v>
      </c>
      <c r="H115" s="163" t="s">
        <v>136</v>
      </c>
      <c r="I115" s="7">
        <v>828378</v>
      </c>
      <c r="J115" s="165" t="s">
        <v>3352</v>
      </c>
      <c r="K115" s="164" t="s">
        <v>3353</v>
      </c>
      <c r="L115" s="164" t="str">
        <f t="shared" si="15"/>
        <v>СМР, ПНР, оборудование (за исключением оборудования, предоставляемого Заказчиком)</v>
      </c>
      <c r="M115" s="165" t="s">
        <v>2856</v>
      </c>
      <c r="N115" s="62" t="s">
        <v>2675</v>
      </c>
      <c r="O115" s="164" t="s">
        <v>2857</v>
      </c>
      <c r="P115" s="165" t="s">
        <v>3336</v>
      </c>
      <c r="Q115" s="221">
        <v>820569.07</v>
      </c>
      <c r="R115" s="221">
        <f t="shared" si="16"/>
        <v>968271.50259999989</v>
      </c>
      <c r="S115" s="221">
        <v>813798.35100000002</v>
      </c>
      <c r="T115" s="221">
        <f t="shared" si="17"/>
        <v>960282.05417999998</v>
      </c>
      <c r="U115" s="221">
        <f t="shared" si="18"/>
        <v>813798.35100000002</v>
      </c>
      <c r="V115" s="221">
        <f t="shared" si="19"/>
        <v>960282.05417999998</v>
      </c>
      <c r="W115" s="163" t="s">
        <v>143</v>
      </c>
      <c r="X115" s="7" t="s">
        <v>133</v>
      </c>
      <c r="Y115" s="7" t="s">
        <v>133</v>
      </c>
      <c r="Z115" s="163" t="s">
        <v>144</v>
      </c>
      <c r="AA115" s="10">
        <v>42653</v>
      </c>
      <c r="AB115" s="10">
        <f t="shared" ref="AB115:AB125" si="24">AA115+60</f>
        <v>42713</v>
      </c>
      <c r="AC115" s="163" t="s">
        <v>501</v>
      </c>
      <c r="AD115" s="7" t="s">
        <v>501</v>
      </c>
      <c r="AE115" s="164" t="str">
        <f t="shared" si="14"/>
        <v>Выполнение СМР, ПНР, оборудование (за исключением оборудования, предоставляемого Заказчиком)</v>
      </c>
      <c r="AF115" s="165" t="s">
        <v>146</v>
      </c>
      <c r="AG115" s="163">
        <v>796</v>
      </c>
      <c r="AH115" s="163" t="s">
        <v>147</v>
      </c>
      <c r="AI115" s="163">
        <v>1</v>
      </c>
      <c r="AJ115" s="163">
        <v>46</v>
      </c>
      <c r="AK115" s="163" t="s">
        <v>159</v>
      </c>
      <c r="AL115" s="167">
        <f t="shared" si="20"/>
        <v>42733</v>
      </c>
      <c r="AM115" s="167">
        <f t="shared" si="21"/>
        <v>42733</v>
      </c>
      <c r="AN115" s="167">
        <v>44195</v>
      </c>
      <c r="AO115" s="62" t="s">
        <v>3354</v>
      </c>
      <c r="AP115" s="62" t="s">
        <v>501</v>
      </c>
      <c r="AQ115" s="62" t="s">
        <v>136</v>
      </c>
      <c r="AR115" s="170" t="s">
        <v>501</v>
      </c>
      <c r="AS115" s="62" t="s">
        <v>2859</v>
      </c>
      <c r="AT115" s="62" t="s">
        <v>3355</v>
      </c>
      <c r="AU115" s="222" t="s">
        <v>3356</v>
      </c>
      <c r="AV115" s="163" t="s">
        <v>2862</v>
      </c>
      <c r="AW115" s="169" t="s">
        <v>3357</v>
      </c>
      <c r="AX115" s="170">
        <v>1066329.42</v>
      </c>
      <c r="AY115" s="170">
        <v>1066329.42</v>
      </c>
      <c r="AZ115" s="62">
        <v>160</v>
      </c>
      <c r="BA115" s="62"/>
      <c r="BB115" s="163" t="s">
        <v>136</v>
      </c>
      <c r="BC115" s="11" t="s">
        <v>2863</v>
      </c>
      <c r="BD115" s="133">
        <v>96011.167645799986</v>
      </c>
      <c r="BE115" s="123" t="s">
        <v>2864</v>
      </c>
    </row>
    <row r="116" spans="1:57" s="132" customFormat="1" ht="128.25" customHeight="1">
      <c r="A116" s="7">
        <v>2</v>
      </c>
      <c r="B116" s="62" t="s">
        <v>3358</v>
      </c>
      <c r="C116" s="7" t="s">
        <v>133</v>
      </c>
      <c r="D116" s="7" t="s">
        <v>2705</v>
      </c>
      <c r="E116" s="7" t="s">
        <v>2851</v>
      </c>
      <c r="F116" s="7" t="s">
        <v>2852</v>
      </c>
      <c r="G116" s="163" t="s">
        <v>2853</v>
      </c>
      <c r="H116" s="163" t="s">
        <v>136</v>
      </c>
      <c r="I116" s="7">
        <v>828076</v>
      </c>
      <c r="J116" s="165" t="s">
        <v>3359</v>
      </c>
      <c r="K116" s="164" t="s">
        <v>2855</v>
      </c>
      <c r="L116" s="164" t="str">
        <f t="shared" si="15"/>
        <v>СМР, ПНР, оборудование</v>
      </c>
      <c r="M116" s="165" t="s">
        <v>2856</v>
      </c>
      <c r="N116" s="62" t="s">
        <v>2675</v>
      </c>
      <c r="O116" s="164" t="s">
        <v>2857</v>
      </c>
      <c r="P116" s="165" t="s">
        <v>3336</v>
      </c>
      <c r="Q116" s="221">
        <v>311719.91600000003</v>
      </c>
      <c r="R116" s="221">
        <f t="shared" si="16"/>
        <v>367829.50088000001</v>
      </c>
      <c r="S116" s="221">
        <v>218203.94099999999</v>
      </c>
      <c r="T116" s="221">
        <f t="shared" si="17"/>
        <v>257480.65037999998</v>
      </c>
      <c r="U116" s="221">
        <f t="shared" si="18"/>
        <v>218203.94099999999</v>
      </c>
      <c r="V116" s="221">
        <f t="shared" si="19"/>
        <v>257480.65037999998</v>
      </c>
      <c r="W116" s="163" t="s">
        <v>143</v>
      </c>
      <c r="X116" s="7" t="s">
        <v>133</v>
      </c>
      <c r="Y116" s="7" t="s">
        <v>133</v>
      </c>
      <c r="Z116" s="163" t="s">
        <v>144</v>
      </c>
      <c r="AA116" s="10">
        <v>42475</v>
      </c>
      <c r="AB116" s="10">
        <f t="shared" si="24"/>
        <v>42535</v>
      </c>
      <c r="AC116" s="163" t="s">
        <v>501</v>
      </c>
      <c r="AD116" s="7" t="s">
        <v>501</v>
      </c>
      <c r="AE116" s="164" t="str">
        <f t="shared" si="14"/>
        <v>Выполнение СМР, ПНР, оборудование</v>
      </c>
      <c r="AF116" s="165" t="s">
        <v>146</v>
      </c>
      <c r="AG116" s="163">
        <v>796</v>
      </c>
      <c r="AH116" s="163" t="s">
        <v>147</v>
      </c>
      <c r="AI116" s="163">
        <v>1</v>
      </c>
      <c r="AJ116" s="163">
        <v>46</v>
      </c>
      <c r="AK116" s="163" t="s">
        <v>159</v>
      </c>
      <c r="AL116" s="167">
        <f t="shared" si="20"/>
        <v>42555</v>
      </c>
      <c r="AM116" s="167">
        <f t="shared" si="21"/>
        <v>42555</v>
      </c>
      <c r="AN116" s="167">
        <v>43546</v>
      </c>
      <c r="AO116" s="163" t="s">
        <v>724</v>
      </c>
      <c r="AP116" s="62" t="s">
        <v>501</v>
      </c>
      <c r="AQ116" s="62" t="s">
        <v>136</v>
      </c>
      <c r="AR116" s="170" t="s">
        <v>501</v>
      </c>
      <c r="AS116" s="62" t="s">
        <v>2859</v>
      </c>
      <c r="AT116" s="62" t="s">
        <v>3360</v>
      </c>
      <c r="AU116" s="222" t="s">
        <v>3361</v>
      </c>
      <c r="AV116" s="163" t="s">
        <v>2862</v>
      </c>
      <c r="AW116" s="169" t="s">
        <v>3362</v>
      </c>
      <c r="AX116" s="170">
        <v>1303909.44</v>
      </c>
      <c r="AY116" s="170">
        <v>1203038.94</v>
      </c>
      <c r="AZ116" s="62">
        <v>40</v>
      </c>
      <c r="BA116" s="62">
        <v>75</v>
      </c>
      <c r="BB116" s="163" t="s">
        <v>136</v>
      </c>
      <c r="BC116" s="11" t="s">
        <v>2863</v>
      </c>
      <c r="BD116" s="133">
        <v>330833.49589199992</v>
      </c>
      <c r="BE116" s="123" t="s">
        <v>2864</v>
      </c>
    </row>
    <row r="117" spans="1:57" s="132" customFormat="1" ht="85.5" customHeight="1">
      <c r="A117" s="7">
        <v>2</v>
      </c>
      <c r="B117" s="62" t="s">
        <v>3363</v>
      </c>
      <c r="C117" s="7" t="s">
        <v>133</v>
      </c>
      <c r="D117" s="7" t="s">
        <v>2705</v>
      </c>
      <c r="E117" s="7" t="s">
        <v>2851</v>
      </c>
      <c r="F117" s="7" t="s">
        <v>2852</v>
      </c>
      <c r="G117" s="163" t="s">
        <v>2853</v>
      </c>
      <c r="H117" s="163" t="s">
        <v>136</v>
      </c>
      <c r="I117" s="7">
        <v>828079</v>
      </c>
      <c r="J117" s="165" t="s">
        <v>3364</v>
      </c>
      <c r="K117" s="164" t="s">
        <v>3353</v>
      </c>
      <c r="L117" s="164" t="str">
        <f t="shared" si="15"/>
        <v>СМР, ПНР, оборудование (за исключением оборудования, предоставляемого Заказчиком)</v>
      </c>
      <c r="M117" s="165" t="s">
        <v>2856</v>
      </c>
      <c r="N117" s="62" t="s">
        <v>2675</v>
      </c>
      <c r="O117" s="164" t="s">
        <v>2857</v>
      </c>
      <c r="P117" s="165" t="s">
        <v>3336</v>
      </c>
      <c r="Q117" s="221">
        <v>1110799.44</v>
      </c>
      <c r="R117" s="221">
        <f t="shared" si="16"/>
        <v>1310743.3391999998</v>
      </c>
      <c r="S117" s="221">
        <v>1026759.605</v>
      </c>
      <c r="T117" s="221">
        <f t="shared" si="17"/>
        <v>1211576.3339</v>
      </c>
      <c r="U117" s="221">
        <f t="shared" si="18"/>
        <v>1026759.605</v>
      </c>
      <c r="V117" s="221">
        <f t="shared" si="19"/>
        <v>1211576.3339</v>
      </c>
      <c r="W117" s="163" t="s">
        <v>143</v>
      </c>
      <c r="X117" s="7" t="s">
        <v>133</v>
      </c>
      <c r="Y117" s="7" t="s">
        <v>133</v>
      </c>
      <c r="Z117" s="163" t="s">
        <v>144</v>
      </c>
      <c r="AA117" s="10">
        <v>42653</v>
      </c>
      <c r="AB117" s="10">
        <f t="shared" si="24"/>
        <v>42713</v>
      </c>
      <c r="AC117" s="163" t="s">
        <v>501</v>
      </c>
      <c r="AD117" s="7" t="s">
        <v>501</v>
      </c>
      <c r="AE117" s="164" t="str">
        <f t="shared" si="14"/>
        <v>Выполнение СМР, ПНР, оборудование (за исключением оборудования, предоставляемого Заказчиком)</v>
      </c>
      <c r="AF117" s="165" t="s">
        <v>146</v>
      </c>
      <c r="AG117" s="163">
        <v>796</v>
      </c>
      <c r="AH117" s="163" t="s">
        <v>147</v>
      </c>
      <c r="AI117" s="163">
        <v>1</v>
      </c>
      <c r="AJ117" s="163">
        <v>46</v>
      </c>
      <c r="AK117" s="163" t="s">
        <v>159</v>
      </c>
      <c r="AL117" s="167">
        <f t="shared" si="20"/>
        <v>42733</v>
      </c>
      <c r="AM117" s="167">
        <f t="shared" si="21"/>
        <v>42733</v>
      </c>
      <c r="AN117" s="167">
        <v>44090</v>
      </c>
      <c r="AO117" s="62" t="s">
        <v>3354</v>
      </c>
      <c r="AP117" s="62" t="s">
        <v>501</v>
      </c>
      <c r="AQ117" s="62" t="s">
        <v>136</v>
      </c>
      <c r="AR117" s="170" t="s">
        <v>501</v>
      </c>
      <c r="AS117" s="62" t="s">
        <v>2859</v>
      </c>
      <c r="AT117" s="62" t="s">
        <v>3365</v>
      </c>
      <c r="AU117" s="222" t="s">
        <v>3366</v>
      </c>
      <c r="AV117" s="163" t="s">
        <v>2862</v>
      </c>
      <c r="AW117" s="169" t="s">
        <v>3357</v>
      </c>
      <c r="AX117" s="170">
        <v>1370206.56</v>
      </c>
      <c r="AY117" s="170">
        <v>1287994.1664</v>
      </c>
      <c r="AZ117" s="62">
        <v>126</v>
      </c>
      <c r="BA117" s="62">
        <v>0</v>
      </c>
      <c r="BB117" s="163" t="s">
        <v>136</v>
      </c>
      <c r="BC117" s="11" t="s">
        <v>2863</v>
      </c>
      <c r="BD117" s="133">
        <v>48383.528117400005</v>
      </c>
      <c r="BE117" s="123" t="s">
        <v>2864</v>
      </c>
    </row>
    <row r="118" spans="1:57" s="132" customFormat="1" ht="93" customHeight="1">
      <c r="A118" s="7">
        <v>2</v>
      </c>
      <c r="B118" s="62" t="s">
        <v>3367</v>
      </c>
      <c r="C118" s="7" t="s">
        <v>133</v>
      </c>
      <c r="D118" s="7" t="s">
        <v>2705</v>
      </c>
      <c r="E118" s="7" t="s">
        <v>2851</v>
      </c>
      <c r="F118" s="7" t="s">
        <v>2852</v>
      </c>
      <c r="G118" s="163" t="s">
        <v>2853</v>
      </c>
      <c r="H118" s="163" t="s">
        <v>136</v>
      </c>
      <c r="I118" s="7">
        <v>828093</v>
      </c>
      <c r="J118" s="165" t="s">
        <v>3368</v>
      </c>
      <c r="K118" s="164" t="s">
        <v>3353</v>
      </c>
      <c r="L118" s="164" t="str">
        <f t="shared" si="15"/>
        <v>СМР, ПНР, оборудование (за исключением оборудования, предоставляемого Заказчиком)</v>
      </c>
      <c r="M118" s="165" t="s">
        <v>2856</v>
      </c>
      <c r="N118" s="62" t="s">
        <v>2675</v>
      </c>
      <c r="O118" s="164" t="s">
        <v>2857</v>
      </c>
      <c r="P118" s="165" t="s">
        <v>3336</v>
      </c>
      <c r="Q118" s="221">
        <v>734269.89</v>
      </c>
      <c r="R118" s="221">
        <f t="shared" si="16"/>
        <v>866438.47019999998</v>
      </c>
      <c r="S118" s="221">
        <v>568622.54799999995</v>
      </c>
      <c r="T118" s="221">
        <f t="shared" si="17"/>
        <v>670974.6066399999</v>
      </c>
      <c r="U118" s="221">
        <f t="shared" si="18"/>
        <v>568622.54799999995</v>
      </c>
      <c r="V118" s="221">
        <f t="shared" si="19"/>
        <v>670974.6066399999</v>
      </c>
      <c r="W118" s="163" t="s">
        <v>143</v>
      </c>
      <c r="X118" s="7" t="s">
        <v>133</v>
      </c>
      <c r="Y118" s="7" t="s">
        <v>133</v>
      </c>
      <c r="Z118" s="163" t="s">
        <v>144</v>
      </c>
      <c r="AA118" s="10">
        <v>42475</v>
      </c>
      <c r="AB118" s="10">
        <f t="shared" si="24"/>
        <v>42535</v>
      </c>
      <c r="AC118" s="163" t="s">
        <v>501</v>
      </c>
      <c r="AD118" s="7" t="s">
        <v>501</v>
      </c>
      <c r="AE118" s="164" t="str">
        <f t="shared" si="14"/>
        <v>Выполнение СМР, ПНР, оборудование (за исключением оборудования, предоставляемого Заказчиком)</v>
      </c>
      <c r="AF118" s="165" t="s">
        <v>146</v>
      </c>
      <c r="AG118" s="163">
        <v>796</v>
      </c>
      <c r="AH118" s="163" t="s">
        <v>147</v>
      </c>
      <c r="AI118" s="163">
        <v>1</v>
      </c>
      <c r="AJ118" s="163">
        <v>46</v>
      </c>
      <c r="AK118" s="163" t="s">
        <v>159</v>
      </c>
      <c r="AL118" s="167">
        <f t="shared" si="20"/>
        <v>42555</v>
      </c>
      <c r="AM118" s="167">
        <f t="shared" si="21"/>
        <v>42555</v>
      </c>
      <c r="AN118" s="167">
        <v>44196</v>
      </c>
      <c r="AO118" s="62" t="s">
        <v>3354</v>
      </c>
      <c r="AP118" s="62" t="s">
        <v>501</v>
      </c>
      <c r="AQ118" s="62" t="s">
        <v>136</v>
      </c>
      <c r="AR118" s="170" t="s">
        <v>501</v>
      </c>
      <c r="AS118" s="62" t="s">
        <v>2859</v>
      </c>
      <c r="AT118" s="62" t="s">
        <v>3369</v>
      </c>
      <c r="AU118" s="222" t="s">
        <v>3370</v>
      </c>
      <c r="AV118" s="163" t="s">
        <v>2862</v>
      </c>
      <c r="AW118" s="169" t="s">
        <v>3371</v>
      </c>
      <c r="AX118" s="170">
        <v>904741.4</v>
      </c>
      <c r="AY118" s="170">
        <v>880114.85</v>
      </c>
      <c r="AZ118" s="62">
        <v>40</v>
      </c>
      <c r="BA118" s="62">
        <v>0</v>
      </c>
      <c r="BB118" s="163" t="s">
        <v>136</v>
      </c>
      <c r="BC118" s="11" t="s">
        <v>2863</v>
      </c>
      <c r="BD118" s="133">
        <v>34884.218459999996</v>
      </c>
      <c r="BE118" s="123" t="s">
        <v>2864</v>
      </c>
    </row>
    <row r="119" spans="1:57" s="132" customFormat="1" ht="93" customHeight="1">
      <c r="A119" s="7">
        <v>2</v>
      </c>
      <c r="B119" s="62" t="s">
        <v>3372</v>
      </c>
      <c r="C119" s="7" t="s">
        <v>133</v>
      </c>
      <c r="D119" s="7" t="s">
        <v>2705</v>
      </c>
      <c r="E119" s="7" t="s">
        <v>2851</v>
      </c>
      <c r="F119" s="7" t="s">
        <v>2852</v>
      </c>
      <c r="G119" s="163" t="s">
        <v>2853</v>
      </c>
      <c r="H119" s="163" t="s">
        <v>136</v>
      </c>
      <c r="I119" s="7">
        <v>828080</v>
      </c>
      <c r="J119" s="165" t="s">
        <v>3373</v>
      </c>
      <c r="K119" s="164" t="s">
        <v>3353</v>
      </c>
      <c r="L119" s="164" t="str">
        <f t="shared" si="15"/>
        <v>СМР, ПНР, оборудование (за исключением оборудования, предоставляемого Заказчиком)</v>
      </c>
      <c r="M119" s="165" t="s">
        <v>2856</v>
      </c>
      <c r="N119" s="62" t="s">
        <v>2675</v>
      </c>
      <c r="O119" s="164" t="s">
        <v>2857</v>
      </c>
      <c r="P119" s="165" t="s">
        <v>3336</v>
      </c>
      <c r="Q119" s="221">
        <v>614096.73</v>
      </c>
      <c r="R119" s="221">
        <f t="shared" si="16"/>
        <v>724634.14139999996</v>
      </c>
      <c r="S119" s="221">
        <v>429867.71100000001</v>
      </c>
      <c r="T119" s="221">
        <f t="shared" si="17"/>
        <v>507243.89898</v>
      </c>
      <c r="U119" s="221">
        <f t="shared" si="18"/>
        <v>429867.71100000001</v>
      </c>
      <c r="V119" s="221">
        <f t="shared" si="19"/>
        <v>507243.89898</v>
      </c>
      <c r="W119" s="163" t="s">
        <v>143</v>
      </c>
      <c r="X119" s="7" t="s">
        <v>133</v>
      </c>
      <c r="Y119" s="7" t="s">
        <v>133</v>
      </c>
      <c r="Z119" s="163" t="s">
        <v>144</v>
      </c>
      <c r="AA119" s="10">
        <v>42653</v>
      </c>
      <c r="AB119" s="10">
        <f t="shared" si="24"/>
        <v>42713</v>
      </c>
      <c r="AC119" s="163" t="s">
        <v>501</v>
      </c>
      <c r="AD119" s="7" t="s">
        <v>501</v>
      </c>
      <c r="AE119" s="164" t="str">
        <f t="shared" si="14"/>
        <v>Выполнение СМР, ПНР, оборудование (за исключением оборудования, предоставляемого Заказчиком)</v>
      </c>
      <c r="AF119" s="165" t="s">
        <v>146</v>
      </c>
      <c r="AG119" s="163">
        <v>796</v>
      </c>
      <c r="AH119" s="163" t="s">
        <v>147</v>
      </c>
      <c r="AI119" s="163">
        <v>1</v>
      </c>
      <c r="AJ119" s="163">
        <v>46</v>
      </c>
      <c r="AK119" s="163" t="s">
        <v>159</v>
      </c>
      <c r="AL119" s="167">
        <f t="shared" si="20"/>
        <v>42733</v>
      </c>
      <c r="AM119" s="167">
        <f t="shared" si="21"/>
        <v>42733</v>
      </c>
      <c r="AN119" s="167">
        <v>44196</v>
      </c>
      <c r="AO119" s="62" t="s">
        <v>3354</v>
      </c>
      <c r="AP119" s="62" t="s">
        <v>501</v>
      </c>
      <c r="AQ119" s="62" t="s">
        <v>136</v>
      </c>
      <c r="AR119" s="170" t="s">
        <v>501</v>
      </c>
      <c r="AS119" s="62" t="s">
        <v>2859</v>
      </c>
      <c r="AT119" s="62" t="s">
        <v>3374</v>
      </c>
      <c r="AU119" s="222" t="s">
        <v>3375</v>
      </c>
      <c r="AV119" s="163" t="s">
        <v>2862</v>
      </c>
      <c r="AW119" s="169" t="s">
        <v>3345</v>
      </c>
      <c r="AX119" s="170">
        <v>936288.7</v>
      </c>
      <c r="AY119" s="170">
        <v>843343.72</v>
      </c>
      <c r="AZ119" s="62">
        <v>126</v>
      </c>
      <c r="BA119" s="62">
        <v>0</v>
      </c>
      <c r="BB119" s="163" t="s">
        <v>136</v>
      </c>
      <c r="BC119" s="11" t="s">
        <v>2863</v>
      </c>
      <c r="BD119" s="133">
        <v>33471.980299999996</v>
      </c>
      <c r="BE119" s="123" t="s">
        <v>2864</v>
      </c>
    </row>
    <row r="120" spans="1:57" s="132" customFormat="1" ht="93" customHeight="1">
      <c r="A120" s="7">
        <v>2</v>
      </c>
      <c r="B120" s="62" t="s">
        <v>3376</v>
      </c>
      <c r="C120" s="7" t="s">
        <v>133</v>
      </c>
      <c r="D120" s="7" t="s">
        <v>2705</v>
      </c>
      <c r="E120" s="7" t="s">
        <v>2851</v>
      </c>
      <c r="F120" s="7" t="s">
        <v>2852</v>
      </c>
      <c r="G120" s="163" t="s">
        <v>2853</v>
      </c>
      <c r="H120" s="163" t="s">
        <v>136</v>
      </c>
      <c r="I120" s="7">
        <v>828081</v>
      </c>
      <c r="J120" s="165" t="s">
        <v>3377</v>
      </c>
      <c r="K120" s="164" t="s">
        <v>3353</v>
      </c>
      <c r="L120" s="164" t="str">
        <f t="shared" si="15"/>
        <v>СМР, ПНР, оборудование (за исключением оборудования, предоставляемого Заказчиком)</v>
      </c>
      <c r="M120" s="165" t="s">
        <v>2856</v>
      </c>
      <c r="N120" s="62" t="s">
        <v>2675</v>
      </c>
      <c r="O120" s="164" t="s">
        <v>2857</v>
      </c>
      <c r="P120" s="165" t="s">
        <v>3336</v>
      </c>
      <c r="Q120" s="221">
        <v>280097.95</v>
      </c>
      <c r="R120" s="221">
        <f t="shared" si="16"/>
        <v>330515.58100000001</v>
      </c>
      <c r="S120" s="221">
        <v>264567.01</v>
      </c>
      <c r="T120" s="221">
        <f t="shared" si="17"/>
        <v>312189.07179999998</v>
      </c>
      <c r="U120" s="221">
        <f t="shared" si="18"/>
        <v>264567.01</v>
      </c>
      <c r="V120" s="221">
        <f t="shared" si="19"/>
        <v>312189.07179999998</v>
      </c>
      <c r="W120" s="163" t="s">
        <v>143</v>
      </c>
      <c r="X120" s="7" t="s">
        <v>133</v>
      </c>
      <c r="Y120" s="7" t="s">
        <v>133</v>
      </c>
      <c r="Z120" s="163" t="s">
        <v>144</v>
      </c>
      <c r="AA120" s="10">
        <v>42653</v>
      </c>
      <c r="AB120" s="10">
        <f t="shared" si="24"/>
        <v>42713</v>
      </c>
      <c r="AC120" s="163" t="s">
        <v>501</v>
      </c>
      <c r="AD120" s="7" t="s">
        <v>501</v>
      </c>
      <c r="AE120" s="164" t="str">
        <f t="shared" si="14"/>
        <v>Выполнение СМР, ПНР, оборудование (за исключением оборудования, предоставляемого Заказчиком)</v>
      </c>
      <c r="AF120" s="165" t="s">
        <v>146</v>
      </c>
      <c r="AG120" s="163">
        <v>796</v>
      </c>
      <c r="AH120" s="163" t="s">
        <v>147</v>
      </c>
      <c r="AI120" s="163">
        <v>1</v>
      </c>
      <c r="AJ120" s="163">
        <v>46</v>
      </c>
      <c r="AK120" s="163" t="s">
        <v>159</v>
      </c>
      <c r="AL120" s="167">
        <f t="shared" si="20"/>
        <v>42733</v>
      </c>
      <c r="AM120" s="167">
        <f t="shared" si="21"/>
        <v>42733</v>
      </c>
      <c r="AN120" s="167">
        <v>43091</v>
      </c>
      <c r="AO120" s="62" t="s">
        <v>292</v>
      </c>
      <c r="AP120" s="62" t="s">
        <v>501</v>
      </c>
      <c r="AQ120" s="62" t="s">
        <v>136</v>
      </c>
      <c r="AR120" s="170" t="s">
        <v>501</v>
      </c>
      <c r="AS120" s="62" t="s">
        <v>2859</v>
      </c>
      <c r="AT120" s="62" t="s">
        <v>3378</v>
      </c>
      <c r="AU120" s="222" t="s">
        <v>3379</v>
      </c>
      <c r="AV120" s="163" t="s">
        <v>2862</v>
      </c>
      <c r="AW120" s="169" t="s">
        <v>3380</v>
      </c>
      <c r="AX120" s="170">
        <v>366692.4694</v>
      </c>
      <c r="AY120" s="170">
        <v>351588.4694</v>
      </c>
      <c r="AZ120" s="62">
        <v>80</v>
      </c>
      <c r="BA120" s="62">
        <v>0</v>
      </c>
      <c r="BB120" s="163" t="s">
        <v>136</v>
      </c>
      <c r="BC120" s="11" t="s">
        <v>2863</v>
      </c>
      <c r="BD120" s="133">
        <v>34467.500044</v>
      </c>
      <c r="BE120" s="123" t="s">
        <v>2864</v>
      </c>
    </row>
    <row r="121" spans="1:57" s="132" customFormat="1" ht="93" customHeight="1">
      <c r="A121" s="7">
        <v>2</v>
      </c>
      <c r="B121" s="62" t="s">
        <v>3381</v>
      </c>
      <c r="C121" s="7" t="s">
        <v>133</v>
      </c>
      <c r="D121" s="7" t="s">
        <v>2705</v>
      </c>
      <c r="E121" s="7" t="s">
        <v>2851</v>
      </c>
      <c r="F121" s="7" t="s">
        <v>2852</v>
      </c>
      <c r="G121" s="163" t="s">
        <v>2853</v>
      </c>
      <c r="H121" s="163" t="s">
        <v>136</v>
      </c>
      <c r="I121" s="7">
        <v>829594</v>
      </c>
      <c r="J121" s="165" t="s">
        <v>3382</v>
      </c>
      <c r="K121" s="164" t="s">
        <v>3353</v>
      </c>
      <c r="L121" s="164" t="str">
        <f t="shared" si="15"/>
        <v>СМР, ПНР, оборудование (за исключением оборудования, предоставляемого Заказчиком)</v>
      </c>
      <c r="M121" s="165" t="s">
        <v>2856</v>
      </c>
      <c r="N121" s="62" t="s">
        <v>2675</v>
      </c>
      <c r="O121" s="164" t="s">
        <v>2857</v>
      </c>
      <c r="P121" s="165" t="s">
        <v>3336</v>
      </c>
      <c r="Q121" s="221">
        <v>202842.946</v>
      </c>
      <c r="R121" s="221">
        <f t="shared" si="16"/>
        <v>239354.67627999999</v>
      </c>
      <c r="S121" s="221">
        <v>141990.06200000001</v>
      </c>
      <c r="T121" s="221">
        <f t="shared" si="17"/>
        <v>167548.27316000001</v>
      </c>
      <c r="U121" s="221">
        <f t="shared" si="18"/>
        <v>141990.06200000001</v>
      </c>
      <c r="V121" s="221">
        <f t="shared" si="19"/>
        <v>167548.27316000001</v>
      </c>
      <c r="W121" s="163" t="s">
        <v>143</v>
      </c>
      <c r="X121" s="7" t="s">
        <v>133</v>
      </c>
      <c r="Y121" s="7" t="s">
        <v>133</v>
      </c>
      <c r="Z121" s="163" t="s">
        <v>144</v>
      </c>
      <c r="AA121" s="10">
        <v>42653</v>
      </c>
      <c r="AB121" s="10">
        <f t="shared" si="24"/>
        <v>42713</v>
      </c>
      <c r="AC121" s="163" t="s">
        <v>501</v>
      </c>
      <c r="AD121" s="7" t="s">
        <v>501</v>
      </c>
      <c r="AE121" s="164" t="str">
        <f t="shared" si="14"/>
        <v>Выполнение СМР, ПНР, оборудование (за исключением оборудования, предоставляемого Заказчиком)</v>
      </c>
      <c r="AF121" s="165" t="s">
        <v>146</v>
      </c>
      <c r="AG121" s="163">
        <v>796</v>
      </c>
      <c r="AH121" s="163" t="s">
        <v>147</v>
      </c>
      <c r="AI121" s="163">
        <v>1</v>
      </c>
      <c r="AJ121" s="163">
        <v>46</v>
      </c>
      <c r="AK121" s="163" t="s">
        <v>159</v>
      </c>
      <c r="AL121" s="167">
        <f t="shared" si="20"/>
        <v>42733</v>
      </c>
      <c r="AM121" s="167">
        <f t="shared" si="21"/>
        <v>42733</v>
      </c>
      <c r="AN121" s="167">
        <v>43081</v>
      </c>
      <c r="AO121" s="62" t="s">
        <v>292</v>
      </c>
      <c r="AP121" s="62" t="s">
        <v>501</v>
      </c>
      <c r="AQ121" s="62" t="s">
        <v>136</v>
      </c>
      <c r="AR121" s="170" t="s">
        <v>501</v>
      </c>
      <c r="AS121" s="62" t="s">
        <v>2859</v>
      </c>
      <c r="AT121" s="62" t="s">
        <v>3383</v>
      </c>
      <c r="AU121" s="222" t="s">
        <v>3384</v>
      </c>
      <c r="AV121" s="163" t="s">
        <v>2862</v>
      </c>
      <c r="AW121" s="169" t="s">
        <v>3385</v>
      </c>
      <c r="AX121" s="170">
        <v>515314.92660000001</v>
      </c>
      <c r="AY121" s="170">
        <v>515314.92660000001</v>
      </c>
      <c r="AZ121" s="62">
        <v>80</v>
      </c>
      <c r="BA121" s="62">
        <v>0</v>
      </c>
      <c r="BB121" s="163" t="s">
        <v>136</v>
      </c>
      <c r="BC121" s="11" t="s">
        <v>2863</v>
      </c>
      <c r="BD121" s="133">
        <v>138342.18278100001</v>
      </c>
      <c r="BE121" s="123" t="s">
        <v>2864</v>
      </c>
    </row>
    <row r="122" spans="1:57" s="132" customFormat="1" ht="93" customHeight="1">
      <c r="A122" s="7">
        <v>2</v>
      </c>
      <c r="B122" s="62" t="s">
        <v>3386</v>
      </c>
      <c r="C122" s="7" t="s">
        <v>133</v>
      </c>
      <c r="D122" s="7" t="s">
        <v>2705</v>
      </c>
      <c r="E122" s="7" t="s">
        <v>2851</v>
      </c>
      <c r="F122" s="7" t="s">
        <v>2852</v>
      </c>
      <c r="G122" s="163" t="s">
        <v>2853</v>
      </c>
      <c r="H122" s="163" t="s">
        <v>136</v>
      </c>
      <c r="I122" s="7">
        <v>828087</v>
      </c>
      <c r="J122" s="165" t="s">
        <v>3387</v>
      </c>
      <c r="K122" s="164" t="s">
        <v>3353</v>
      </c>
      <c r="L122" s="164" t="str">
        <f t="shared" si="15"/>
        <v>СМР, ПНР, оборудование (за исключением оборудования, предоставляемого Заказчиком)</v>
      </c>
      <c r="M122" s="165" t="s">
        <v>2856</v>
      </c>
      <c r="N122" s="62" t="s">
        <v>2675</v>
      </c>
      <c r="O122" s="164" t="s">
        <v>2857</v>
      </c>
      <c r="P122" s="165" t="s">
        <v>3336</v>
      </c>
      <c r="Q122" s="221">
        <v>104083.55</v>
      </c>
      <c r="R122" s="221">
        <f t="shared" si="16"/>
        <v>122818.58899999999</v>
      </c>
      <c r="S122" s="221">
        <v>101937.345</v>
      </c>
      <c r="T122" s="221">
        <f t="shared" si="17"/>
        <v>120286.0671</v>
      </c>
      <c r="U122" s="221">
        <f t="shared" si="18"/>
        <v>101937.345</v>
      </c>
      <c r="V122" s="221">
        <f t="shared" si="19"/>
        <v>120286.0671</v>
      </c>
      <c r="W122" s="163" t="s">
        <v>143</v>
      </c>
      <c r="X122" s="7" t="s">
        <v>133</v>
      </c>
      <c r="Y122" s="7" t="s">
        <v>133</v>
      </c>
      <c r="Z122" s="163" t="s">
        <v>144</v>
      </c>
      <c r="AA122" s="10">
        <v>42653</v>
      </c>
      <c r="AB122" s="10">
        <f t="shared" si="24"/>
        <v>42713</v>
      </c>
      <c r="AC122" s="163" t="s">
        <v>501</v>
      </c>
      <c r="AD122" s="7" t="s">
        <v>501</v>
      </c>
      <c r="AE122" s="164" t="str">
        <f t="shared" si="14"/>
        <v>Выполнение СМР, ПНР, оборудование (за исключением оборудования, предоставляемого Заказчиком)</v>
      </c>
      <c r="AF122" s="165" t="s">
        <v>146</v>
      </c>
      <c r="AG122" s="163">
        <v>796</v>
      </c>
      <c r="AH122" s="163" t="s">
        <v>147</v>
      </c>
      <c r="AI122" s="163">
        <v>1</v>
      </c>
      <c r="AJ122" s="163">
        <v>46</v>
      </c>
      <c r="AK122" s="163" t="s">
        <v>159</v>
      </c>
      <c r="AL122" s="167">
        <f t="shared" si="20"/>
        <v>42733</v>
      </c>
      <c r="AM122" s="167">
        <f t="shared" si="21"/>
        <v>42733</v>
      </c>
      <c r="AN122" s="167">
        <v>43446</v>
      </c>
      <c r="AO122" s="163" t="s">
        <v>1142</v>
      </c>
      <c r="AP122" s="62" t="s">
        <v>501</v>
      </c>
      <c r="AQ122" s="62" t="s">
        <v>136</v>
      </c>
      <c r="AR122" s="170" t="s">
        <v>501</v>
      </c>
      <c r="AS122" s="62" t="s">
        <v>2859</v>
      </c>
      <c r="AT122" s="62" t="s">
        <v>3388</v>
      </c>
      <c r="AU122" s="222" t="s">
        <v>3389</v>
      </c>
      <c r="AV122" s="163" t="s">
        <v>2862</v>
      </c>
      <c r="AW122" s="169" t="s">
        <v>3390</v>
      </c>
      <c r="AX122" s="170">
        <v>141971.82980000001</v>
      </c>
      <c r="AY122" s="170">
        <v>141971.82980000001</v>
      </c>
      <c r="AZ122" s="62">
        <v>50</v>
      </c>
      <c r="BA122" s="62">
        <v>0</v>
      </c>
      <c r="BB122" s="163" t="s">
        <v>136</v>
      </c>
      <c r="BC122" s="11" t="s">
        <v>2863</v>
      </c>
      <c r="BD122" s="133">
        <v>18312.009926399998</v>
      </c>
      <c r="BE122" s="123" t="s">
        <v>2864</v>
      </c>
    </row>
    <row r="123" spans="1:57" s="132" customFormat="1" ht="93" customHeight="1">
      <c r="A123" s="7">
        <v>2</v>
      </c>
      <c r="B123" s="62" t="s">
        <v>3391</v>
      </c>
      <c r="C123" s="7" t="s">
        <v>133</v>
      </c>
      <c r="D123" s="7" t="s">
        <v>2705</v>
      </c>
      <c r="E123" s="7" t="s">
        <v>2851</v>
      </c>
      <c r="F123" s="7" t="s">
        <v>2852</v>
      </c>
      <c r="G123" s="163" t="s">
        <v>2853</v>
      </c>
      <c r="H123" s="163" t="s">
        <v>136</v>
      </c>
      <c r="I123" s="7">
        <v>828088</v>
      </c>
      <c r="J123" s="165" t="s">
        <v>3392</v>
      </c>
      <c r="K123" s="164" t="s">
        <v>3353</v>
      </c>
      <c r="L123" s="164" t="str">
        <f t="shared" si="15"/>
        <v>СМР, ПНР, оборудование (за исключением оборудования, предоставляемого Заказчиком)</v>
      </c>
      <c r="M123" s="165" t="s">
        <v>2856</v>
      </c>
      <c r="N123" s="62" t="s">
        <v>2675</v>
      </c>
      <c r="O123" s="164" t="s">
        <v>2857</v>
      </c>
      <c r="P123" s="165" t="s">
        <v>3336</v>
      </c>
      <c r="Q123" s="221">
        <v>130494.27</v>
      </c>
      <c r="R123" s="221">
        <f t="shared" si="16"/>
        <v>153983.23859999998</v>
      </c>
      <c r="S123" s="221">
        <v>91345.989000000001</v>
      </c>
      <c r="T123" s="221">
        <f t="shared" si="17"/>
        <v>107788.26702</v>
      </c>
      <c r="U123" s="221">
        <f t="shared" si="18"/>
        <v>91345.989000000001</v>
      </c>
      <c r="V123" s="221">
        <f t="shared" si="19"/>
        <v>107788.26702</v>
      </c>
      <c r="W123" s="163" t="s">
        <v>143</v>
      </c>
      <c r="X123" s="7" t="s">
        <v>133</v>
      </c>
      <c r="Y123" s="7" t="s">
        <v>133</v>
      </c>
      <c r="Z123" s="163" t="s">
        <v>144</v>
      </c>
      <c r="AA123" s="10">
        <v>42475</v>
      </c>
      <c r="AB123" s="10">
        <f t="shared" si="24"/>
        <v>42535</v>
      </c>
      <c r="AC123" s="163" t="s">
        <v>501</v>
      </c>
      <c r="AD123" s="7" t="s">
        <v>501</v>
      </c>
      <c r="AE123" s="164" t="str">
        <f t="shared" si="14"/>
        <v>Выполнение СМР, ПНР, оборудование (за исключением оборудования, предоставляемого Заказчиком)</v>
      </c>
      <c r="AF123" s="165" t="s">
        <v>146</v>
      </c>
      <c r="AG123" s="163">
        <v>796</v>
      </c>
      <c r="AH123" s="163" t="s">
        <v>147</v>
      </c>
      <c r="AI123" s="163">
        <v>1</v>
      </c>
      <c r="AJ123" s="163">
        <v>46</v>
      </c>
      <c r="AK123" s="163" t="s">
        <v>159</v>
      </c>
      <c r="AL123" s="167">
        <f t="shared" si="20"/>
        <v>42555</v>
      </c>
      <c r="AM123" s="167">
        <f t="shared" si="21"/>
        <v>42555</v>
      </c>
      <c r="AN123" s="167">
        <v>43554</v>
      </c>
      <c r="AO123" s="163" t="s">
        <v>724</v>
      </c>
      <c r="AP123" s="62" t="s">
        <v>501</v>
      </c>
      <c r="AQ123" s="62" t="s">
        <v>136</v>
      </c>
      <c r="AR123" s="170" t="s">
        <v>501</v>
      </c>
      <c r="AS123" s="62" t="s">
        <v>2859</v>
      </c>
      <c r="AT123" s="62" t="s">
        <v>3393</v>
      </c>
      <c r="AU123" s="222" t="s">
        <v>3394</v>
      </c>
      <c r="AV123" s="163" t="s">
        <v>2862</v>
      </c>
      <c r="AW123" s="169">
        <v>43554</v>
      </c>
      <c r="AX123" s="170">
        <v>180907.08619999999</v>
      </c>
      <c r="AY123" s="170">
        <v>180907.08619999999</v>
      </c>
      <c r="AZ123" s="62">
        <v>32</v>
      </c>
      <c r="BA123" s="62">
        <v>0</v>
      </c>
      <c r="BB123" s="163" t="s">
        <v>136</v>
      </c>
      <c r="BC123" s="11" t="s">
        <v>2863</v>
      </c>
      <c r="BD123" s="133">
        <v>4999.9915799999999</v>
      </c>
      <c r="BE123" s="123" t="s">
        <v>2864</v>
      </c>
    </row>
    <row r="124" spans="1:57" s="132" customFormat="1" ht="93" customHeight="1">
      <c r="A124" s="7">
        <v>2</v>
      </c>
      <c r="B124" s="62" t="s">
        <v>3395</v>
      </c>
      <c r="C124" s="7" t="s">
        <v>133</v>
      </c>
      <c r="D124" s="7" t="s">
        <v>2705</v>
      </c>
      <c r="E124" s="7" t="s">
        <v>2851</v>
      </c>
      <c r="F124" s="7" t="s">
        <v>2852</v>
      </c>
      <c r="G124" s="163" t="s">
        <v>2853</v>
      </c>
      <c r="H124" s="163" t="s">
        <v>136</v>
      </c>
      <c r="I124" s="7">
        <v>828244</v>
      </c>
      <c r="J124" s="165" t="s">
        <v>3396</v>
      </c>
      <c r="K124" s="164" t="s">
        <v>3353</v>
      </c>
      <c r="L124" s="164" t="str">
        <f t="shared" si="15"/>
        <v>СМР, ПНР, оборудование (за исключением оборудования, предоставляемого Заказчиком)</v>
      </c>
      <c r="M124" s="165" t="s">
        <v>2856</v>
      </c>
      <c r="N124" s="62" t="s">
        <v>2675</v>
      </c>
      <c r="O124" s="164" t="s">
        <v>2857</v>
      </c>
      <c r="P124" s="165" t="s">
        <v>3336</v>
      </c>
      <c r="Q124" s="221">
        <v>530631.38</v>
      </c>
      <c r="R124" s="221">
        <f t="shared" si="16"/>
        <v>626145.02839999995</v>
      </c>
      <c r="S124" s="221">
        <v>417036.74</v>
      </c>
      <c r="T124" s="221">
        <f t="shared" si="17"/>
        <v>492103.35319999995</v>
      </c>
      <c r="U124" s="221">
        <f t="shared" si="18"/>
        <v>417036.74</v>
      </c>
      <c r="V124" s="221">
        <f t="shared" si="19"/>
        <v>492103.35319999995</v>
      </c>
      <c r="W124" s="163" t="s">
        <v>143</v>
      </c>
      <c r="X124" s="7" t="s">
        <v>133</v>
      </c>
      <c r="Y124" s="7" t="s">
        <v>133</v>
      </c>
      <c r="Z124" s="163" t="s">
        <v>144</v>
      </c>
      <c r="AA124" s="10">
        <v>42653</v>
      </c>
      <c r="AB124" s="10">
        <f t="shared" si="24"/>
        <v>42713</v>
      </c>
      <c r="AC124" s="163" t="s">
        <v>501</v>
      </c>
      <c r="AD124" s="7" t="s">
        <v>501</v>
      </c>
      <c r="AE124" s="164" t="str">
        <f t="shared" si="14"/>
        <v>Выполнение СМР, ПНР, оборудование (за исключением оборудования, предоставляемого Заказчиком)</v>
      </c>
      <c r="AF124" s="165" t="s">
        <v>146</v>
      </c>
      <c r="AG124" s="163">
        <v>796</v>
      </c>
      <c r="AH124" s="163" t="s">
        <v>147</v>
      </c>
      <c r="AI124" s="163">
        <v>1</v>
      </c>
      <c r="AJ124" s="163">
        <v>46</v>
      </c>
      <c r="AK124" s="163" t="s">
        <v>159</v>
      </c>
      <c r="AL124" s="167">
        <f t="shared" si="20"/>
        <v>42733</v>
      </c>
      <c r="AM124" s="167">
        <f t="shared" si="21"/>
        <v>42733</v>
      </c>
      <c r="AN124" s="167">
        <v>44143</v>
      </c>
      <c r="AO124" s="62" t="s">
        <v>3354</v>
      </c>
      <c r="AP124" s="62" t="s">
        <v>501</v>
      </c>
      <c r="AQ124" s="62" t="s">
        <v>136</v>
      </c>
      <c r="AR124" s="170" t="s">
        <v>501</v>
      </c>
      <c r="AS124" s="62" t="s">
        <v>2859</v>
      </c>
      <c r="AT124" s="62" t="s">
        <v>3397</v>
      </c>
      <c r="AU124" s="222" t="s">
        <v>3398</v>
      </c>
      <c r="AV124" s="163" t="s">
        <v>2862</v>
      </c>
      <c r="AW124" s="169" t="s">
        <v>3399</v>
      </c>
      <c r="AX124" s="170">
        <v>658942.68000000005</v>
      </c>
      <c r="AY124" s="170">
        <v>658942.68000000005</v>
      </c>
      <c r="AZ124" s="62">
        <v>40</v>
      </c>
      <c r="BA124" s="62">
        <v>0.5</v>
      </c>
      <c r="BB124" s="163" t="s">
        <v>136</v>
      </c>
      <c r="BC124" s="11" t="s">
        <v>2863</v>
      </c>
      <c r="BD124" s="133">
        <v>27700.665247199995</v>
      </c>
      <c r="BE124" s="123" t="s">
        <v>2864</v>
      </c>
    </row>
    <row r="125" spans="1:57" s="132" customFormat="1" ht="107.25" customHeight="1">
      <c r="A125" s="7">
        <v>2</v>
      </c>
      <c r="B125" s="62" t="s">
        <v>3400</v>
      </c>
      <c r="C125" s="7" t="s">
        <v>133</v>
      </c>
      <c r="D125" s="7" t="s">
        <v>2705</v>
      </c>
      <c r="E125" s="7" t="s">
        <v>2851</v>
      </c>
      <c r="F125" s="7" t="s">
        <v>2852</v>
      </c>
      <c r="G125" s="163" t="s">
        <v>2853</v>
      </c>
      <c r="H125" s="163" t="s">
        <v>136</v>
      </c>
      <c r="I125" s="7">
        <v>828081</v>
      </c>
      <c r="J125" s="165" t="s">
        <v>3401</v>
      </c>
      <c r="K125" s="164" t="s">
        <v>3353</v>
      </c>
      <c r="L125" s="164" t="str">
        <f t="shared" si="15"/>
        <v>СМР, ПНР, оборудование (за исключением оборудования, предоставляемого Заказчиком)</v>
      </c>
      <c r="M125" s="165" t="s">
        <v>2856</v>
      </c>
      <c r="N125" s="62" t="s">
        <v>2675</v>
      </c>
      <c r="O125" s="164" t="s">
        <v>2857</v>
      </c>
      <c r="P125" s="165" t="s">
        <v>3336</v>
      </c>
      <c r="Q125" s="221">
        <v>159972.32</v>
      </c>
      <c r="R125" s="221">
        <f t="shared" si="16"/>
        <v>188767.3376</v>
      </c>
      <c r="S125" s="221">
        <v>145457.32</v>
      </c>
      <c r="T125" s="221">
        <f t="shared" si="17"/>
        <v>171639.63759999999</v>
      </c>
      <c r="U125" s="221">
        <f t="shared" si="18"/>
        <v>145457.32</v>
      </c>
      <c r="V125" s="221">
        <f t="shared" si="19"/>
        <v>171639.63759999999</v>
      </c>
      <c r="W125" s="163" t="s">
        <v>143</v>
      </c>
      <c r="X125" s="7" t="s">
        <v>133</v>
      </c>
      <c r="Y125" s="7" t="s">
        <v>133</v>
      </c>
      <c r="Z125" s="163" t="s">
        <v>144</v>
      </c>
      <c r="AA125" s="10">
        <v>42653</v>
      </c>
      <c r="AB125" s="10">
        <f t="shared" si="24"/>
        <v>42713</v>
      </c>
      <c r="AC125" s="163" t="s">
        <v>501</v>
      </c>
      <c r="AD125" s="7" t="s">
        <v>501</v>
      </c>
      <c r="AE125" s="164" t="str">
        <f t="shared" si="14"/>
        <v>Выполнение СМР, ПНР, оборудование (за исключением оборудования, предоставляемого Заказчиком)</v>
      </c>
      <c r="AF125" s="165" t="s">
        <v>146</v>
      </c>
      <c r="AG125" s="163">
        <v>796</v>
      </c>
      <c r="AH125" s="163" t="s">
        <v>147</v>
      </c>
      <c r="AI125" s="163">
        <v>1</v>
      </c>
      <c r="AJ125" s="163">
        <v>46</v>
      </c>
      <c r="AK125" s="163" t="s">
        <v>159</v>
      </c>
      <c r="AL125" s="167">
        <f t="shared" si="20"/>
        <v>42733</v>
      </c>
      <c r="AM125" s="167">
        <f t="shared" si="21"/>
        <v>42733</v>
      </c>
      <c r="AN125" s="167">
        <v>43100</v>
      </c>
      <c r="AO125" s="62" t="s">
        <v>292</v>
      </c>
      <c r="AP125" s="62" t="s">
        <v>501</v>
      </c>
      <c r="AQ125" s="62" t="s">
        <v>136</v>
      </c>
      <c r="AR125" s="170" t="s">
        <v>501</v>
      </c>
      <c r="AS125" s="62" t="s">
        <v>2859</v>
      </c>
      <c r="AT125" s="62" t="s">
        <v>3402</v>
      </c>
      <c r="AU125" s="222" t="s">
        <v>3403</v>
      </c>
      <c r="AV125" s="163" t="s">
        <v>2862</v>
      </c>
      <c r="AW125" s="169">
        <v>43097</v>
      </c>
      <c r="AX125" s="170">
        <v>1904184.7855999998</v>
      </c>
      <c r="AY125" s="170">
        <v>1868180.3777999999</v>
      </c>
      <c r="AZ125" s="62">
        <v>500</v>
      </c>
      <c r="BA125" s="62">
        <v>0</v>
      </c>
      <c r="BB125" s="163" t="s">
        <v>136</v>
      </c>
      <c r="BC125" s="11" t="s">
        <v>2863</v>
      </c>
      <c r="BD125" s="133">
        <v>837338.95039999997</v>
      </c>
      <c r="BE125" s="123" t="s">
        <v>2864</v>
      </c>
    </row>
    <row r="126" spans="1:57" s="132" customFormat="1" ht="55.5" customHeight="1">
      <c r="A126" s="7">
        <v>2</v>
      </c>
      <c r="B126" s="62" t="s">
        <v>3404</v>
      </c>
      <c r="C126" s="7" t="s">
        <v>133</v>
      </c>
      <c r="D126" s="7" t="s">
        <v>2705</v>
      </c>
      <c r="E126" s="7" t="s">
        <v>2851</v>
      </c>
      <c r="F126" s="7" t="s">
        <v>2852</v>
      </c>
      <c r="G126" s="163" t="s">
        <v>2853</v>
      </c>
      <c r="H126" s="73" t="s">
        <v>408</v>
      </c>
      <c r="I126" s="7">
        <v>829486</v>
      </c>
      <c r="J126" s="165" t="s">
        <v>3405</v>
      </c>
      <c r="K126" s="164" t="s">
        <v>2855</v>
      </c>
      <c r="L126" s="164" t="str">
        <f t="shared" si="15"/>
        <v>СМР, ПНР, оборудование</v>
      </c>
      <c r="M126" s="165" t="s">
        <v>2856</v>
      </c>
      <c r="N126" s="62" t="s">
        <v>2675</v>
      </c>
      <c r="O126" s="164" t="s">
        <v>2857</v>
      </c>
      <c r="P126" s="165" t="s">
        <v>2962</v>
      </c>
      <c r="Q126" s="221">
        <v>27131.203389830509</v>
      </c>
      <c r="R126" s="221">
        <f t="shared" si="16"/>
        <v>32014.82</v>
      </c>
      <c r="S126" s="221">
        <v>18991.838983050846</v>
      </c>
      <c r="T126" s="221">
        <f t="shared" si="17"/>
        <v>22410.369999999995</v>
      </c>
      <c r="U126" s="221">
        <f t="shared" si="18"/>
        <v>18991.838983050846</v>
      </c>
      <c r="V126" s="221">
        <f t="shared" si="19"/>
        <v>22410.369999999995</v>
      </c>
      <c r="W126" s="163" t="s">
        <v>3327</v>
      </c>
      <c r="X126" s="7" t="s">
        <v>133</v>
      </c>
      <c r="Y126" s="7" t="s">
        <v>133</v>
      </c>
      <c r="Z126" s="163" t="s">
        <v>144</v>
      </c>
      <c r="AA126" s="10">
        <v>42679</v>
      </c>
      <c r="AB126" s="10">
        <f t="shared" si="23"/>
        <v>42714</v>
      </c>
      <c r="AC126" s="163" t="s">
        <v>501</v>
      </c>
      <c r="AD126" s="7" t="s">
        <v>501</v>
      </c>
      <c r="AE126" s="164" t="str">
        <f t="shared" si="14"/>
        <v>Выполнение СМР, ПНР, оборудование</v>
      </c>
      <c r="AF126" s="165" t="s">
        <v>146</v>
      </c>
      <c r="AG126" s="163">
        <v>796</v>
      </c>
      <c r="AH126" s="163" t="s">
        <v>147</v>
      </c>
      <c r="AI126" s="163">
        <v>1</v>
      </c>
      <c r="AJ126" s="163">
        <v>46</v>
      </c>
      <c r="AK126" s="163" t="s">
        <v>159</v>
      </c>
      <c r="AL126" s="167">
        <f t="shared" si="20"/>
        <v>42734</v>
      </c>
      <c r="AM126" s="167">
        <f t="shared" si="21"/>
        <v>42734</v>
      </c>
      <c r="AN126" s="167">
        <v>43311</v>
      </c>
      <c r="AO126" s="163" t="s">
        <v>1142</v>
      </c>
      <c r="AP126" s="62" t="s">
        <v>501</v>
      </c>
      <c r="AQ126" s="62" t="s">
        <v>136</v>
      </c>
      <c r="AR126" s="170" t="s">
        <v>501</v>
      </c>
      <c r="AS126" s="62" t="s">
        <v>2859</v>
      </c>
      <c r="AT126" s="62" t="s">
        <v>3406</v>
      </c>
      <c r="AU126" s="222" t="s">
        <v>3407</v>
      </c>
      <c r="AV126" s="165" t="s">
        <v>3408</v>
      </c>
      <c r="AW126" s="169">
        <v>43311</v>
      </c>
      <c r="AX126" s="170">
        <v>34359.1</v>
      </c>
      <c r="AY126" s="170">
        <v>34359.1</v>
      </c>
      <c r="AZ126" s="62"/>
      <c r="BA126" s="62"/>
      <c r="BB126" s="163" t="s">
        <v>136</v>
      </c>
      <c r="BC126" s="11" t="s">
        <v>2977</v>
      </c>
      <c r="BD126" s="133">
        <v>850</v>
      </c>
      <c r="BE126" s="123" t="s">
        <v>2864</v>
      </c>
    </row>
    <row r="127" spans="1:57" s="132" customFormat="1" ht="93" customHeight="1">
      <c r="A127" s="7">
        <v>1</v>
      </c>
      <c r="B127" s="62" t="s">
        <v>3409</v>
      </c>
      <c r="C127" s="7" t="s">
        <v>133</v>
      </c>
      <c r="D127" s="7" t="s">
        <v>2705</v>
      </c>
      <c r="E127" s="7" t="s">
        <v>2851</v>
      </c>
      <c r="F127" s="7" t="s">
        <v>2852</v>
      </c>
      <c r="G127" s="163" t="s">
        <v>2853</v>
      </c>
      <c r="H127" s="73" t="s">
        <v>408</v>
      </c>
      <c r="I127" s="7">
        <v>829488</v>
      </c>
      <c r="J127" s="165" t="s">
        <v>3410</v>
      </c>
      <c r="K127" s="164" t="s">
        <v>2855</v>
      </c>
      <c r="L127" s="164" t="str">
        <f t="shared" si="15"/>
        <v>СМР, ПНР, оборудование</v>
      </c>
      <c r="M127" s="165" t="s">
        <v>3411</v>
      </c>
      <c r="N127" s="62" t="s">
        <v>2675</v>
      </c>
      <c r="O127" s="164" t="s">
        <v>2857</v>
      </c>
      <c r="P127" s="165" t="s">
        <v>3336</v>
      </c>
      <c r="Q127" s="221">
        <v>43747.24</v>
      </c>
      <c r="R127" s="221">
        <f t="shared" si="16"/>
        <v>51621.743199999997</v>
      </c>
      <c r="S127" s="221">
        <v>42461.23</v>
      </c>
      <c r="T127" s="221">
        <f t="shared" si="17"/>
        <v>50104.251400000001</v>
      </c>
      <c r="U127" s="221">
        <f t="shared" si="18"/>
        <v>42461.23</v>
      </c>
      <c r="V127" s="221">
        <f t="shared" si="19"/>
        <v>50104.251400000001</v>
      </c>
      <c r="W127" s="163" t="s">
        <v>3327</v>
      </c>
      <c r="X127" s="7" t="s">
        <v>133</v>
      </c>
      <c r="Y127" s="7" t="s">
        <v>133</v>
      </c>
      <c r="Z127" s="163" t="s">
        <v>144</v>
      </c>
      <c r="AA127" s="10">
        <v>42536</v>
      </c>
      <c r="AB127" s="10">
        <f t="shared" si="23"/>
        <v>42571</v>
      </c>
      <c r="AC127" s="163" t="s">
        <v>501</v>
      </c>
      <c r="AD127" s="7" t="s">
        <v>501</v>
      </c>
      <c r="AE127" s="164" t="str">
        <f t="shared" si="14"/>
        <v>Выполнение СМР, ПНР, оборудование</v>
      </c>
      <c r="AF127" s="165" t="s">
        <v>146</v>
      </c>
      <c r="AG127" s="163">
        <v>796</v>
      </c>
      <c r="AH127" s="163" t="s">
        <v>147</v>
      </c>
      <c r="AI127" s="163">
        <v>1</v>
      </c>
      <c r="AJ127" s="163">
        <v>46</v>
      </c>
      <c r="AK127" s="163" t="s">
        <v>159</v>
      </c>
      <c r="AL127" s="167">
        <f t="shared" si="20"/>
        <v>42591</v>
      </c>
      <c r="AM127" s="167">
        <f t="shared" si="21"/>
        <v>42591</v>
      </c>
      <c r="AN127" s="167">
        <v>42835</v>
      </c>
      <c r="AO127" s="62" t="s">
        <v>292</v>
      </c>
      <c r="AP127" s="62" t="s">
        <v>501</v>
      </c>
      <c r="AQ127" s="62" t="s">
        <v>136</v>
      </c>
      <c r="AR127" s="170" t="s">
        <v>501</v>
      </c>
      <c r="AS127" s="62" t="s">
        <v>2859</v>
      </c>
      <c r="AT127" s="62" t="s">
        <v>3412</v>
      </c>
      <c r="AU127" s="222" t="s">
        <v>3413</v>
      </c>
      <c r="AV127" s="163" t="s">
        <v>2862</v>
      </c>
      <c r="AW127" s="169">
        <v>42835</v>
      </c>
      <c r="AX127" s="170">
        <v>62839.413199999995</v>
      </c>
      <c r="AY127" s="170">
        <v>62839.413199999995</v>
      </c>
      <c r="AZ127" s="62">
        <v>0</v>
      </c>
      <c r="BA127" s="62">
        <v>8.8000000000000007</v>
      </c>
      <c r="BB127" s="11" t="s">
        <v>408</v>
      </c>
      <c r="BC127" s="11" t="s">
        <v>2956</v>
      </c>
      <c r="BD127" s="133">
        <v>10642.349200000001</v>
      </c>
      <c r="BE127" s="123" t="s">
        <v>2864</v>
      </c>
    </row>
    <row r="128" spans="1:57" s="132" customFormat="1" ht="110.25" customHeight="1">
      <c r="A128" s="7">
        <v>1</v>
      </c>
      <c r="B128" s="62" t="s">
        <v>3414</v>
      </c>
      <c r="C128" s="7" t="s">
        <v>133</v>
      </c>
      <c r="D128" s="7" t="s">
        <v>2705</v>
      </c>
      <c r="E128" s="7" t="s">
        <v>2851</v>
      </c>
      <c r="F128" s="7" t="s">
        <v>2852</v>
      </c>
      <c r="G128" s="163" t="s">
        <v>2853</v>
      </c>
      <c r="H128" s="73" t="s">
        <v>408</v>
      </c>
      <c r="I128" s="7">
        <v>829489</v>
      </c>
      <c r="J128" s="165" t="s">
        <v>3415</v>
      </c>
      <c r="K128" s="164" t="s">
        <v>2855</v>
      </c>
      <c r="L128" s="164" t="str">
        <f t="shared" si="15"/>
        <v>СМР, ПНР, оборудование</v>
      </c>
      <c r="M128" s="165" t="s">
        <v>3411</v>
      </c>
      <c r="N128" s="62" t="s">
        <v>2675</v>
      </c>
      <c r="O128" s="164" t="s">
        <v>2857</v>
      </c>
      <c r="P128" s="165" t="s">
        <v>3336</v>
      </c>
      <c r="Q128" s="221">
        <v>58831.538999999997</v>
      </c>
      <c r="R128" s="221">
        <f t="shared" si="16"/>
        <v>69421.216019999993</v>
      </c>
      <c r="S128" s="221">
        <v>58831.538999999997</v>
      </c>
      <c r="T128" s="221">
        <f t="shared" si="17"/>
        <v>69421.216019999993</v>
      </c>
      <c r="U128" s="221">
        <f t="shared" si="18"/>
        <v>58831.538999999997</v>
      </c>
      <c r="V128" s="221">
        <f t="shared" si="19"/>
        <v>69421.216019999993</v>
      </c>
      <c r="W128" s="163" t="s">
        <v>3327</v>
      </c>
      <c r="X128" s="7" t="s">
        <v>133</v>
      </c>
      <c r="Y128" s="7" t="s">
        <v>133</v>
      </c>
      <c r="Z128" s="163" t="s">
        <v>144</v>
      </c>
      <c r="AA128" s="10">
        <v>42505</v>
      </c>
      <c r="AB128" s="10">
        <f t="shared" si="23"/>
        <v>42540</v>
      </c>
      <c r="AC128" s="163" t="s">
        <v>501</v>
      </c>
      <c r="AD128" s="7" t="s">
        <v>501</v>
      </c>
      <c r="AE128" s="164" t="str">
        <f t="shared" si="14"/>
        <v>Выполнение СМР, ПНР, оборудование</v>
      </c>
      <c r="AF128" s="165" t="s">
        <v>146</v>
      </c>
      <c r="AG128" s="163">
        <v>796</v>
      </c>
      <c r="AH128" s="163" t="s">
        <v>147</v>
      </c>
      <c r="AI128" s="163">
        <v>1</v>
      </c>
      <c r="AJ128" s="163">
        <v>46</v>
      </c>
      <c r="AK128" s="163" t="s">
        <v>159</v>
      </c>
      <c r="AL128" s="167">
        <f t="shared" si="20"/>
        <v>42560</v>
      </c>
      <c r="AM128" s="167">
        <f t="shared" si="21"/>
        <v>42560</v>
      </c>
      <c r="AN128" s="167">
        <v>42810</v>
      </c>
      <c r="AO128" s="62" t="s">
        <v>292</v>
      </c>
      <c r="AP128" s="62" t="s">
        <v>501</v>
      </c>
      <c r="AQ128" s="62" t="s">
        <v>136</v>
      </c>
      <c r="AR128" s="170" t="s">
        <v>501</v>
      </c>
      <c r="AS128" s="62" t="s">
        <v>2859</v>
      </c>
      <c r="AT128" s="62" t="s">
        <v>3416</v>
      </c>
      <c r="AU128" s="222" t="s">
        <v>3417</v>
      </c>
      <c r="AV128" s="163" t="s">
        <v>2862</v>
      </c>
      <c r="AW128" s="169">
        <v>42810</v>
      </c>
      <c r="AX128" s="170">
        <v>85074.637000000002</v>
      </c>
      <c r="AY128" s="170">
        <v>85074.637000000002</v>
      </c>
      <c r="AZ128" s="62">
        <v>0</v>
      </c>
      <c r="BA128" s="62">
        <v>24</v>
      </c>
      <c r="BB128" s="11" t="s">
        <v>408</v>
      </c>
      <c r="BC128" s="11" t="s">
        <v>3418</v>
      </c>
      <c r="BD128" s="133">
        <v>15575.151529999999</v>
      </c>
      <c r="BE128" s="123" t="s">
        <v>2864</v>
      </c>
    </row>
    <row r="129" spans="1:57" s="125" customFormat="1" ht="54.75" customHeight="1">
      <c r="A129" s="7">
        <v>2</v>
      </c>
      <c r="B129" s="163" t="s">
        <v>3419</v>
      </c>
      <c r="C129" s="7" t="s">
        <v>133</v>
      </c>
      <c r="D129" s="7" t="s">
        <v>2706</v>
      </c>
      <c r="E129" s="163" t="s">
        <v>2851</v>
      </c>
      <c r="F129" s="7" t="s">
        <v>2682</v>
      </c>
      <c r="G129" s="7" t="s">
        <v>2921</v>
      </c>
      <c r="H129" s="163" t="s">
        <v>136</v>
      </c>
      <c r="I129" s="163">
        <v>842477</v>
      </c>
      <c r="J129" s="164" t="s">
        <v>3420</v>
      </c>
      <c r="K129" s="164" t="s">
        <v>2923</v>
      </c>
      <c r="L129" s="164" t="str">
        <f t="shared" si="15"/>
        <v>ПИР, авторский надзор</v>
      </c>
      <c r="M129" s="165" t="s">
        <v>2856</v>
      </c>
      <c r="N129" s="62" t="s">
        <v>2675</v>
      </c>
      <c r="O129" s="164" t="s">
        <v>2857</v>
      </c>
      <c r="P129" s="165" t="s">
        <v>2858</v>
      </c>
      <c r="Q129" s="166">
        <v>5647.5340081946661</v>
      </c>
      <c r="R129" s="166">
        <f t="shared" si="16"/>
        <v>6664.0901296697057</v>
      </c>
      <c r="S129" s="166">
        <v>5164.6698504940223</v>
      </c>
      <c r="T129" s="166">
        <f t="shared" si="17"/>
        <v>6094.310423582946</v>
      </c>
      <c r="U129" s="166">
        <f t="shared" si="18"/>
        <v>5164.6698504940223</v>
      </c>
      <c r="V129" s="166">
        <f t="shared" si="19"/>
        <v>6094.310423582946</v>
      </c>
      <c r="W129" s="163" t="s">
        <v>3327</v>
      </c>
      <c r="X129" s="7" t="s">
        <v>133</v>
      </c>
      <c r="Y129" s="7" t="s">
        <v>133</v>
      </c>
      <c r="Z129" s="163" t="s">
        <v>144</v>
      </c>
      <c r="AA129" s="10">
        <v>42679</v>
      </c>
      <c r="AB129" s="10">
        <f t="shared" si="23"/>
        <v>42714</v>
      </c>
      <c r="AC129" s="163" t="s">
        <v>501</v>
      </c>
      <c r="AD129" s="163" t="s">
        <v>501</v>
      </c>
      <c r="AE129" s="164" t="str">
        <f t="shared" si="14"/>
        <v>Выполнение ПИР, авторский надзор</v>
      </c>
      <c r="AF129" s="165" t="s">
        <v>146</v>
      </c>
      <c r="AG129" s="163">
        <v>796</v>
      </c>
      <c r="AH129" s="163" t="s">
        <v>147</v>
      </c>
      <c r="AI129" s="163">
        <v>1</v>
      </c>
      <c r="AJ129" s="163">
        <v>46</v>
      </c>
      <c r="AK129" s="163" t="s">
        <v>159</v>
      </c>
      <c r="AL129" s="10">
        <f t="shared" si="20"/>
        <v>42734</v>
      </c>
      <c r="AM129" s="10">
        <f t="shared" si="21"/>
        <v>42734</v>
      </c>
      <c r="AN129" s="10">
        <v>42824</v>
      </c>
      <c r="AO129" s="163" t="s">
        <v>292</v>
      </c>
      <c r="AP129" s="163" t="s">
        <v>501</v>
      </c>
      <c r="AQ129" s="168" t="s">
        <v>136</v>
      </c>
      <c r="AR129" s="172" t="s">
        <v>501</v>
      </c>
      <c r="AS129" s="163" t="s">
        <v>2859</v>
      </c>
      <c r="AT129" s="163" t="s">
        <v>3421</v>
      </c>
      <c r="AU129" s="164" t="s">
        <v>3422</v>
      </c>
      <c r="AV129" s="164" t="s">
        <v>2862</v>
      </c>
      <c r="AW129" s="169">
        <v>43465</v>
      </c>
      <c r="AX129" s="170">
        <v>77195.599999999991</v>
      </c>
      <c r="AY129" s="170">
        <v>53268.07</v>
      </c>
      <c r="AZ129" s="170">
        <v>0</v>
      </c>
      <c r="BA129" s="170">
        <v>8.5</v>
      </c>
      <c r="BB129" s="163" t="s">
        <v>136</v>
      </c>
      <c r="BC129" s="171" t="s">
        <v>2863</v>
      </c>
      <c r="BD129" s="124"/>
      <c r="BE129" s="127" t="s">
        <v>2683</v>
      </c>
    </row>
    <row r="130" spans="1:57" s="125" customFormat="1" ht="54.75" customHeight="1">
      <c r="A130" s="7">
        <v>2</v>
      </c>
      <c r="B130" s="163" t="s">
        <v>3423</v>
      </c>
      <c r="C130" s="7" t="s">
        <v>133</v>
      </c>
      <c r="D130" s="7" t="s">
        <v>2706</v>
      </c>
      <c r="E130" s="163" t="s">
        <v>2851</v>
      </c>
      <c r="F130" s="7" t="s">
        <v>2682</v>
      </c>
      <c r="G130" s="7" t="s">
        <v>2921</v>
      </c>
      <c r="H130" s="163" t="s">
        <v>136</v>
      </c>
      <c r="I130" s="163">
        <v>842479</v>
      </c>
      <c r="J130" s="164" t="s">
        <v>3424</v>
      </c>
      <c r="K130" s="164" t="s">
        <v>2923</v>
      </c>
      <c r="L130" s="164" t="str">
        <f t="shared" si="15"/>
        <v>ПИР, авторский надзор</v>
      </c>
      <c r="M130" s="165" t="s">
        <v>2856</v>
      </c>
      <c r="N130" s="62" t="s">
        <v>2675</v>
      </c>
      <c r="O130" s="164" t="s">
        <v>2857</v>
      </c>
      <c r="P130" s="165" t="s">
        <v>2858</v>
      </c>
      <c r="Q130" s="166">
        <v>29229.835404718047</v>
      </c>
      <c r="R130" s="166">
        <f t="shared" si="16"/>
        <v>34491.205777567295</v>
      </c>
      <c r="S130" s="166">
        <v>22653.122438656486</v>
      </c>
      <c r="T130" s="166">
        <f t="shared" si="17"/>
        <v>26730.684477614654</v>
      </c>
      <c r="U130" s="166">
        <f t="shared" si="18"/>
        <v>22653.122438656486</v>
      </c>
      <c r="V130" s="166">
        <f t="shared" si="19"/>
        <v>26730.684477614654</v>
      </c>
      <c r="W130" s="163" t="s">
        <v>3327</v>
      </c>
      <c r="X130" s="7" t="s">
        <v>133</v>
      </c>
      <c r="Y130" s="7" t="s">
        <v>133</v>
      </c>
      <c r="Z130" s="163" t="s">
        <v>144</v>
      </c>
      <c r="AA130" s="10">
        <v>42679</v>
      </c>
      <c r="AB130" s="10">
        <f t="shared" si="23"/>
        <v>42714</v>
      </c>
      <c r="AC130" s="163" t="s">
        <v>501</v>
      </c>
      <c r="AD130" s="163" t="s">
        <v>501</v>
      </c>
      <c r="AE130" s="164" t="str">
        <f t="shared" si="14"/>
        <v>Выполнение ПИР, авторский надзор</v>
      </c>
      <c r="AF130" s="165" t="s">
        <v>146</v>
      </c>
      <c r="AG130" s="163">
        <v>796</v>
      </c>
      <c r="AH130" s="163" t="s">
        <v>147</v>
      </c>
      <c r="AI130" s="163">
        <v>1</v>
      </c>
      <c r="AJ130" s="163">
        <v>46</v>
      </c>
      <c r="AK130" s="163" t="s">
        <v>159</v>
      </c>
      <c r="AL130" s="10">
        <f t="shared" si="20"/>
        <v>42734</v>
      </c>
      <c r="AM130" s="10">
        <f t="shared" si="21"/>
        <v>42734</v>
      </c>
      <c r="AN130" s="10">
        <v>42824</v>
      </c>
      <c r="AO130" s="163" t="s">
        <v>292</v>
      </c>
      <c r="AP130" s="163" t="s">
        <v>501</v>
      </c>
      <c r="AQ130" s="168" t="s">
        <v>136</v>
      </c>
      <c r="AR130" s="172" t="s">
        <v>501</v>
      </c>
      <c r="AS130" s="163" t="s">
        <v>2859</v>
      </c>
      <c r="AT130" s="163" t="s">
        <v>3425</v>
      </c>
      <c r="AU130" s="164" t="s">
        <v>3426</v>
      </c>
      <c r="AV130" s="164" t="s">
        <v>2862</v>
      </c>
      <c r="AW130" s="169">
        <v>43465</v>
      </c>
      <c r="AX130" s="170">
        <v>526973.59219999996</v>
      </c>
      <c r="AY130" s="170">
        <v>460588.57481419994</v>
      </c>
      <c r="AZ130" s="170">
        <v>126</v>
      </c>
      <c r="BA130" s="170">
        <v>0</v>
      </c>
      <c r="BB130" s="163" t="s">
        <v>136</v>
      </c>
      <c r="BC130" s="171" t="s">
        <v>2863</v>
      </c>
      <c r="BD130" s="124"/>
      <c r="BE130" s="127" t="s">
        <v>2683</v>
      </c>
    </row>
    <row r="131" spans="1:57" s="125" customFormat="1" ht="54.75" customHeight="1">
      <c r="A131" s="7">
        <v>2</v>
      </c>
      <c r="B131" s="163" t="s">
        <v>3427</v>
      </c>
      <c r="C131" s="7" t="s">
        <v>133</v>
      </c>
      <c r="D131" s="7" t="s">
        <v>2706</v>
      </c>
      <c r="E131" s="163" t="s">
        <v>2851</v>
      </c>
      <c r="F131" s="7" t="s">
        <v>2682</v>
      </c>
      <c r="G131" s="7" t="s">
        <v>2921</v>
      </c>
      <c r="H131" s="163" t="s">
        <v>136</v>
      </c>
      <c r="I131" s="163">
        <v>844825</v>
      </c>
      <c r="J131" s="164" t="s">
        <v>3428</v>
      </c>
      <c r="K131" s="164" t="s">
        <v>2923</v>
      </c>
      <c r="L131" s="164" t="str">
        <f t="shared" si="15"/>
        <v>ПИР, авторский надзор</v>
      </c>
      <c r="M131" s="165" t="s">
        <v>2856</v>
      </c>
      <c r="N131" s="62" t="s">
        <v>2675</v>
      </c>
      <c r="O131" s="164" t="s">
        <v>2857</v>
      </c>
      <c r="P131" s="165" t="s">
        <v>2858</v>
      </c>
      <c r="Q131" s="166">
        <v>12497.269346324705</v>
      </c>
      <c r="R131" s="166">
        <f t="shared" si="16"/>
        <v>14746.777828663151</v>
      </c>
      <c r="S131" s="166">
        <v>9685.3837434016477</v>
      </c>
      <c r="T131" s="166">
        <f t="shared" si="17"/>
        <v>11428.752817213945</v>
      </c>
      <c r="U131" s="166">
        <f t="shared" si="18"/>
        <v>9685.3837434016477</v>
      </c>
      <c r="V131" s="166">
        <f t="shared" si="19"/>
        <v>11428.752817213945</v>
      </c>
      <c r="W131" s="163" t="s">
        <v>3327</v>
      </c>
      <c r="X131" s="7" t="s">
        <v>133</v>
      </c>
      <c r="Y131" s="7" t="s">
        <v>133</v>
      </c>
      <c r="Z131" s="163" t="s">
        <v>144</v>
      </c>
      <c r="AA131" s="10">
        <v>42679</v>
      </c>
      <c r="AB131" s="10">
        <f t="shared" si="23"/>
        <v>42714</v>
      </c>
      <c r="AC131" s="163" t="s">
        <v>501</v>
      </c>
      <c r="AD131" s="163" t="s">
        <v>501</v>
      </c>
      <c r="AE131" s="164" t="str">
        <f t="shared" si="14"/>
        <v>Выполнение ПИР, авторский надзор</v>
      </c>
      <c r="AF131" s="165" t="s">
        <v>146</v>
      </c>
      <c r="AG131" s="163">
        <v>796</v>
      </c>
      <c r="AH131" s="163" t="s">
        <v>147</v>
      </c>
      <c r="AI131" s="163">
        <v>1</v>
      </c>
      <c r="AJ131" s="163">
        <v>46</v>
      </c>
      <c r="AK131" s="163" t="s">
        <v>159</v>
      </c>
      <c r="AL131" s="10">
        <f t="shared" si="20"/>
        <v>42734</v>
      </c>
      <c r="AM131" s="10">
        <f t="shared" si="21"/>
        <v>42734</v>
      </c>
      <c r="AN131" s="10">
        <v>42824</v>
      </c>
      <c r="AO131" s="163" t="s">
        <v>292</v>
      </c>
      <c r="AP131" s="163" t="s">
        <v>501</v>
      </c>
      <c r="AQ131" s="168" t="s">
        <v>136</v>
      </c>
      <c r="AR131" s="172" t="s">
        <v>501</v>
      </c>
      <c r="AS131" s="163" t="s">
        <v>2859</v>
      </c>
      <c r="AT131" s="163" t="s">
        <v>3429</v>
      </c>
      <c r="AU131" s="164" t="s">
        <v>3430</v>
      </c>
      <c r="AV131" s="164" t="s">
        <v>2862</v>
      </c>
      <c r="AW131" s="169">
        <v>43830</v>
      </c>
      <c r="AX131" s="170">
        <v>130014.96059999999</v>
      </c>
      <c r="AY131" s="170">
        <v>117011.50349799999</v>
      </c>
      <c r="AZ131" s="170">
        <v>4</v>
      </c>
      <c r="BA131" s="170">
        <v>0</v>
      </c>
      <c r="BB131" s="163" t="s">
        <v>136</v>
      </c>
      <c r="BC131" s="171" t="s">
        <v>2863</v>
      </c>
      <c r="BD131" s="124"/>
      <c r="BE131" s="127" t="s">
        <v>2683</v>
      </c>
    </row>
    <row r="132" spans="1:57" s="125" customFormat="1" ht="93" customHeight="1">
      <c r="A132" s="7">
        <v>2</v>
      </c>
      <c r="B132" s="163" t="s">
        <v>3431</v>
      </c>
      <c r="C132" s="7" t="s">
        <v>133</v>
      </c>
      <c r="D132" s="7" t="s">
        <v>2706</v>
      </c>
      <c r="E132" s="163" t="s">
        <v>2851</v>
      </c>
      <c r="F132" s="7" t="s">
        <v>2682</v>
      </c>
      <c r="G132" s="7" t="s">
        <v>2921</v>
      </c>
      <c r="H132" s="73" t="s">
        <v>408</v>
      </c>
      <c r="I132" s="163">
        <v>844826</v>
      </c>
      <c r="J132" s="164" t="s">
        <v>3432</v>
      </c>
      <c r="K132" s="164" t="s">
        <v>2923</v>
      </c>
      <c r="L132" s="164" t="str">
        <f t="shared" si="15"/>
        <v>ПИР, авторский надзор</v>
      </c>
      <c r="M132" s="165" t="s">
        <v>2856</v>
      </c>
      <c r="N132" s="62" t="s">
        <v>2675</v>
      </c>
      <c r="O132" s="164" t="s">
        <v>2857</v>
      </c>
      <c r="P132" s="165" t="s">
        <v>2858</v>
      </c>
      <c r="Q132" s="166">
        <v>3384.8844107937662</v>
      </c>
      <c r="R132" s="166">
        <f t="shared" si="16"/>
        <v>3994.1636047366437</v>
      </c>
      <c r="S132" s="166">
        <v>2623.2854183651689</v>
      </c>
      <c r="T132" s="166">
        <f t="shared" si="17"/>
        <v>3095.476793670899</v>
      </c>
      <c r="U132" s="166">
        <f t="shared" si="18"/>
        <v>2623.2854183651689</v>
      </c>
      <c r="V132" s="166">
        <f t="shared" si="19"/>
        <v>3095.476793670899</v>
      </c>
      <c r="W132" s="163" t="s">
        <v>3327</v>
      </c>
      <c r="X132" s="7" t="s">
        <v>133</v>
      </c>
      <c r="Y132" s="7" t="s">
        <v>133</v>
      </c>
      <c r="Z132" s="163" t="s">
        <v>144</v>
      </c>
      <c r="AA132" s="10">
        <v>42679</v>
      </c>
      <c r="AB132" s="10">
        <f t="shared" si="23"/>
        <v>42714</v>
      </c>
      <c r="AC132" s="163" t="s">
        <v>501</v>
      </c>
      <c r="AD132" s="163" t="s">
        <v>501</v>
      </c>
      <c r="AE132" s="164" t="str">
        <f t="shared" si="14"/>
        <v>Выполнение ПИР, авторский надзор</v>
      </c>
      <c r="AF132" s="165" t="s">
        <v>146</v>
      </c>
      <c r="AG132" s="163">
        <v>796</v>
      </c>
      <c r="AH132" s="163" t="s">
        <v>147</v>
      </c>
      <c r="AI132" s="163">
        <v>1</v>
      </c>
      <c r="AJ132" s="163">
        <v>46</v>
      </c>
      <c r="AK132" s="163" t="s">
        <v>159</v>
      </c>
      <c r="AL132" s="10">
        <f t="shared" si="20"/>
        <v>42734</v>
      </c>
      <c r="AM132" s="10">
        <f t="shared" si="21"/>
        <v>42734</v>
      </c>
      <c r="AN132" s="10">
        <v>42824</v>
      </c>
      <c r="AO132" s="163" t="s">
        <v>292</v>
      </c>
      <c r="AP132" s="163" t="s">
        <v>501</v>
      </c>
      <c r="AQ132" s="168" t="s">
        <v>136</v>
      </c>
      <c r="AR132" s="172" t="s">
        <v>501</v>
      </c>
      <c r="AS132" s="163" t="s">
        <v>2859</v>
      </c>
      <c r="AT132" s="163" t="s">
        <v>3433</v>
      </c>
      <c r="AU132" s="164" t="s">
        <v>3434</v>
      </c>
      <c r="AV132" s="164" t="s">
        <v>2862</v>
      </c>
      <c r="AW132" s="169">
        <v>43100</v>
      </c>
      <c r="AX132" s="170">
        <v>24222.274381826264</v>
      </c>
      <c r="AY132" s="170">
        <v>24222.274381826264</v>
      </c>
      <c r="AZ132" s="170">
        <v>0.57000000000000006</v>
      </c>
      <c r="BA132" s="170">
        <v>6.48</v>
      </c>
      <c r="BB132" s="163" t="s">
        <v>136</v>
      </c>
      <c r="BC132" s="171" t="s">
        <v>2977</v>
      </c>
      <c r="BD132" s="124"/>
      <c r="BE132" s="127" t="s">
        <v>2683</v>
      </c>
    </row>
    <row r="133" spans="1:57" s="125" customFormat="1" ht="52.5" customHeight="1">
      <c r="A133" s="7">
        <v>2</v>
      </c>
      <c r="B133" s="163" t="s">
        <v>3435</v>
      </c>
      <c r="C133" s="7" t="s">
        <v>133</v>
      </c>
      <c r="D133" s="7" t="s">
        <v>2706</v>
      </c>
      <c r="E133" s="163" t="s">
        <v>2851</v>
      </c>
      <c r="F133" s="7" t="s">
        <v>2852</v>
      </c>
      <c r="G133" s="163" t="s">
        <v>2853</v>
      </c>
      <c r="H133" s="73" t="s">
        <v>408</v>
      </c>
      <c r="I133" s="163">
        <v>843697</v>
      </c>
      <c r="J133" s="164" t="s">
        <v>3436</v>
      </c>
      <c r="K133" s="164" t="s">
        <v>3437</v>
      </c>
      <c r="L133" s="164" t="str">
        <f t="shared" si="15"/>
        <v xml:space="preserve"> СМР, ПНР, Оборудование</v>
      </c>
      <c r="M133" s="165" t="s">
        <v>2856</v>
      </c>
      <c r="N133" s="62" t="s">
        <v>2675</v>
      </c>
      <c r="O133" s="164" t="s">
        <v>2857</v>
      </c>
      <c r="P133" s="165" t="s">
        <v>2858</v>
      </c>
      <c r="Q133" s="166">
        <v>13528.568829624226</v>
      </c>
      <c r="R133" s="166">
        <f t="shared" si="16"/>
        <v>15963.711218956585</v>
      </c>
      <c r="S133" s="166">
        <v>11538.521313376285</v>
      </c>
      <c r="T133" s="166">
        <f t="shared" si="17"/>
        <v>13615.455149784015</v>
      </c>
      <c r="U133" s="166">
        <f t="shared" si="18"/>
        <v>11538.521313376285</v>
      </c>
      <c r="V133" s="166">
        <f t="shared" si="19"/>
        <v>13615.455149784015</v>
      </c>
      <c r="W133" s="163" t="s">
        <v>3327</v>
      </c>
      <c r="X133" s="7" t="s">
        <v>133</v>
      </c>
      <c r="Y133" s="7" t="s">
        <v>133</v>
      </c>
      <c r="Z133" s="163" t="s">
        <v>144</v>
      </c>
      <c r="AA133" s="10">
        <v>42644</v>
      </c>
      <c r="AB133" s="10">
        <f t="shared" si="23"/>
        <v>42679</v>
      </c>
      <c r="AC133" s="163" t="s">
        <v>501</v>
      </c>
      <c r="AD133" s="163" t="s">
        <v>501</v>
      </c>
      <c r="AE133" s="164" t="str">
        <f t="shared" si="14"/>
        <v>Выполнение  СМР, ПНР, Оборудование</v>
      </c>
      <c r="AF133" s="165" t="s">
        <v>146</v>
      </c>
      <c r="AG133" s="163">
        <v>796</v>
      </c>
      <c r="AH133" s="163" t="s">
        <v>147</v>
      </c>
      <c r="AI133" s="163">
        <v>1</v>
      </c>
      <c r="AJ133" s="163">
        <v>46</v>
      </c>
      <c r="AK133" s="163" t="s">
        <v>159</v>
      </c>
      <c r="AL133" s="10">
        <f t="shared" si="20"/>
        <v>42699</v>
      </c>
      <c r="AM133" s="10">
        <f t="shared" si="21"/>
        <v>42699</v>
      </c>
      <c r="AN133" s="10">
        <v>42735</v>
      </c>
      <c r="AO133" s="163">
        <v>2016</v>
      </c>
      <c r="AP133" s="163" t="s">
        <v>501</v>
      </c>
      <c r="AQ133" s="168" t="s">
        <v>136</v>
      </c>
      <c r="AR133" s="172" t="s">
        <v>501</v>
      </c>
      <c r="AS133" s="163" t="s">
        <v>2859</v>
      </c>
      <c r="AT133" s="163" t="s">
        <v>3438</v>
      </c>
      <c r="AU133" s="164" t="s">
        <v>3439</v>
      </c>
      <c r="AV133" s="164" t="s">
        <v>2862</v>
      </c>
      <c r="AW133" s="169">
        <v>42735</v>
      </c>
      <c r="AX133" s="170">
        <v>16400.292587199998</v>
      </c>
      <c r="AY133" s="170">
        <v>16400.292587199998</v>
      </c>
      <c r="AZ133" s="170">
        <v>0</v>
      </c>
      <c r="BA133" s="170">
        <v>0</v>
      </c>
      <c r="BB133" s="163" t="s">
        <v>136</v>
      </c>
      <c r="BC133" s="171" t="s">
        <v>2977</v>
      </c>
      <c r="BD133" s="134"/>
      <c r="BE133" s="123" t="s">
        <v>2864</v>
      </c>
    </row>
    <row r="134" spans="1:57" s="125" customFormat="1" ht="52.5" customHeight="1">
      <c r="A134" s="7">
        <v>2</v>
      </c>
      <c r="B134" s="163" t="s">
        <v>3440</v>
      </c>
      <c r="C134" s="7" t="s">
        <v>133</v>
      </c>
      <c r="D134" s="7" t="s">
        <v>2706</v>
      </c>
      <c r="E134" s="163" t="s">
        <v>2851</v>
      </c>
      <c r="F134" s="7" t="s">
        <v>2852</v>
      </c>
      <c r="G134" s="163" t="s">
        <v>2853</v>
      </c>
      <c r="H134" s="73" t="s">
        <v>408</v>
      </c>
      <c r="I134" s="163">
        <v>843698</v>
      </c>
      <c r="J134" s="164" t="s">
        <v>3441</v>
      </c>
      <c r="K134" s="164" t="s">
        <v>3442</v>
      </c>
      <c r="L134" s="164" t="str">
        <f t="shared" si="15"/>
        <v>СМР, ПНР, Оборудование</v>
      </c>
      <c r="M134" s="165" t="s">
        <v>2856</v>
      </c>
      <c r="N134" s="62" t="s">
        <v>2675</v>
      </c>
      <c r="O134" s="164" t="s">
        <v>2857</v>
      </c>
      <c r="P134" s="165" t="s">
        <v>2858</v>
      </c>
      <c r="Q134" s="166">
        <v>13528.568829624226</v>
      </c>
      <c r="R134" s="166">
        <f t="shared" si="16"/>
        <v>15963.711218956585</v>
      </c>
      <c r="S134" s="166">
        <v>11538.521313376285</v>
      </c>
      <c r="T134" s="166">
        <f t="shared" si="17"/>
        <v>13615.455149784015</v>
      </c>
      <c r="U134" s="166">
        <f t="shared" si="18"/>
        <v>11538.521313376285</v>
      </c>
      <c r="V134" s="166">
        <f t="shared" si="19"/>
        <v>13615.455149784015</v>
      </c>
      <c r="W134" s="163" t="s">
        <v>3327</v>
      </c>
      <c r="X134" s="7" t="s">
        <v>133</v>
      </c>
      <c r="Y134" s="7" t="s">
        <v>133</v>
      </c>
      <c r="Z134" s="163" t="s">
        <v>144</v>
      </c>
      <c r="AA134" s="10">
        <v>42644</v>
      </c>
      <c r="AB134" s="10">
        <f t="shared" si="23"/>
        <v>42679</v>
      </c>
      <c r="AC134" s="163" t="s">
        <v>501</v>
      </c>
      <c r="AD134" s="163" t="s">
        <v>501</v>
      </c>
      <c r="AE134" s="164" t="str">
        <f t="shared" si="14"/>
        <v>Выполнение СМР, ПНР, Оборудование</v>
      </c>
      <c r="AF134" s="165" t="s">
        <v>146</v>
      </c>
      <c r="AG134" s="163">
        <v>796</v>
      </c>
      <c r="AH134" s="163" t="s">
        <v>147</v>
      </c>
      <c r="AI134" s="163">
        <v>1</v>
      </c>
      <c r="AJ134" s="163">
        <v>46</v>
      </c>
      <c r="AK134" s="163" t="s">
        <v>159</v>
      </c>
      <c r="AL134" s="10">
        <f t="shared" si="20"/>
        <v>42699</v>
      </c>
      <c r="AM134" s="10">
        <f t="shared" si="21"/>
        <v>42699</v>
      </c>
      <c r="AN134" s="10">
        <v>42735</v>
      </c>
      <c r="AO134" s="163">
        <v>2016</v>
      </c>
      <c r="AP134" s="163" t="s">
        <v>501</v>
      </c>
      <c r="AQ134" s="168" t="s">
        <v>136</v>
      </c>
      <c r="AR134" s="172" t="s">
        <v>501</v>
      </c>
      <c r="AS134" s="163" t="s">
        <v>2859</v>
      </c>
      <c r="AT134" s="163" t="s">
        <v>3443</v>
      </c>
      <c r="AU134" s="164" t="s">
        <v>3444</v>
      </c>
      <c r="AV134" s="164" t="s">
        <v>2862</v>
      </c>
      <c r="AW134" s="169">
        <v>42735</v>
      </c>
      <c r="AX134" s="170">
        <v>16400.292587199998</v>
      </c>
      <c r="AY134" s="170">
        <v>16400.292587199998</v>
      </c>
      <c r="AZ134" s="170">
        <v>0</v>
      </c>
      <c r="BA134" s="170">
        <v>0</v>
      </c>
      <c r="BB134" s="163" t="s">
        <v>136</v>
      </c>
      <c r="BC134" s="171" t="s">
        <v>2977</v>
      </c>
      <c r="BD134" s="134"/>
      <c r="BE134" s="123" t="s">
        <v>2864</v>
      </c>
    </row>
    <row r="135" spans="1:57" s="125" customFormat="1" ht="52.5" customHeight="1">
      <c r="A135" s="7">
        <v>2</v>
      </c>
      <c r="B135" s="163" t="s">
        <v>3445</v>
      </c>
      <c r="C135" s="7" t="s">
        <v>133</v>
      </c>
      <c r="D135" s="7" t="s">
        <v>2706</v>
      </c>
      <c r="E135" s="163" t="s">
        <v>2851</v>
      </c>
      <c r="F135" s="7" t="s">
        <v>2682</v>
      </c>
      <c r="G135" s="7" t="s">
        <v>2921</v>
      </c>
      <c r="H135" s="73" t="s">
        <v>408</v>
      </c>
      <c r="I135" s="163">
        <v>844827</v>
      </c>
      <c r="J135" s="164" t="s">
        <v>3446</v>
      </c>
      <c r="K135" s="164" t="s">
        <v>2923</v>
      </c>
      <c r="L135" s="164" t="str">
        <f t="shared" si="15"/>
        <v>ПИР, авторский надзор</v>
      </c>
      <c r="M135" s="165" t="s">
        <v>2856</v>
      </c>
      <c r="N135" s="62" t="s">
        <v>2675</v>
      </c>
      <c r="O135" s="164" t="s">
        <v>2857</v>
      </c>
      <c r="P135" s="165" t="s">
        <v>2858</v>
      </c>
      <c r="Q135" s="166">
        <v>1197.0362207347277</v>
      </c>
      <c r="R135" s="166">
        <f t="shared" si="16"/>
        <v>1412.5027404669786</v>
      </c>
      <c r="S135" s="166">
        <v>927.70307106941391</v>
      </c>
      <c r="T135" s="166">
        <f t="shared" si="17"/>
        <v>1094.6896238619083</v>
      </c>
      <c r="U135" s="166">
        <f t="shared" si="18"/>
        <v>927.70307106941391</v>
      </c>
      <c r="V135" s="166">
        <f t="shared" si="19"/>
        <v>1094.6896238619083</v>
      </c>
      <c r="W135" s="163" t="s">
        <v>3327</v>
      </c>
      <c r="X135" s="7" t="s">
        <v>133</v>
      </c>
      <c r="Y135" s="7" t="s">
        <v>133</v>
      </c>
      <c r="Z135" s="163" t="s">
        <v>144</v>
      </c>
      <c r="AA135" s="10">
        <v>42644</v>
      </c>
      <c r="AB135" s="10">
        <f t="shared" si="23"/>
        <v>42679</v>
      </c>
      <c r="AC135" s="163" t="s">
        <v>501</v>
      </c>
      <c r="AD135" s="163" t="s">
        <v>501</v>
      </c>
      <c r="AE135" s="164" t="str">
        <f t="shared" si="14"/>
        <v>Выполнение ПИР, авторский надзор</v>
      </c>
      <c r="AF135" s="165" t="s">
        <v>146</v>
      </c>
      <c r="AG135" s="163">
        <v>796</v>
      </c>
      <c r="AH135" s="163" t="s">
        <v>147</v>
      </c>
      <c r="AI135" s="163">
        <v>1</v>
      </c>
      <c r="AJ135" s="163">
        <v>46</v>
      </c>
      <c r="AK135" s="163" t="s">
        <v>159</v>
      </c>
      <c r="AL135" s="10">
        <f t="shared" si="20"/>
        <v>42699</v>
      </c>
      <c r="AM135" s="10">
        <f t="shared" si="21"/>
        <v>42699</v>
      </c>
      <c r="AN135" s="10">
        <v>42824</v>
      </c>
      <c r="AO135" s="163" t="s">
        <v>292</v>
      </c>
      <c r="AP135" s="163" t="s">
        <v>501</v>
      </c>
      <c r="AQ135" s="168" t="s">
        <v>136</v>
      </c>
      <c r="AR135" s="172" t="s">
        <v>501</v>
      </c>
      <c r="AS135" s="163" t="s">
        <v>2859</v>
      </c>
      <c r="AT135" s="163" t="s">
        <v>3447</v>
      </c>
      <c r="AU135" s="164" t="s">
        <v>3448</v>
      </c>
      <c r="AV135" s="164" t="s">
        <v>2862</v>
      </c>
      <c r="AW135" s="169">
        <v>43100</v>
      </c>
      <c r="AX135" s="170">
        <v>32800.585174399996</v>
      </c>
      <c r="AY135" s="170">
        <v>32800.585174399996</v>
      </c>
      <c r="AZ135" s="170">
        <v>0</v>
      </c>
      <c r="BA135" s="170">
        <v>0</v>
      </c>
      <c r="BB135" s="163" t="s">
        <v>136</v>
      </c>
      <c r="BC135" s="171" t="s">
        <v>2977</v>
      </c>
      <c r="BD135" s="124"/>
      <c r="BE135" s="127" t="s">
        <v>2683</v>
      </c>
    </row>
    <row r="136" spans="1:57" s="125" customFormat="1" ht="68.25" customHeight="1">
      <c r="A136" s="7">
        <v>2</v>
      </c>
      <c r="B136" s="163" t="s">
        <v>3449</v>
      </c>
      <c r="C136" s="7" t="s">
        <v>133</v>
      </c>
      <c r="D136" s="7" t="s">
        <v>2706</v>
      </c>
      <c r="E136" s="163" t="s">
        <v>2851</v>
      </c>
      <c r="F136" s="7" t="s">
        <v>2682</v>
      </c>
      <c r="G136" s="7" t="s">
        <v>2921</v>
      </c>
      <c r="H136" s="163" t="s">
        <v>136</v>
      </c>
      <c r="I136" s="163">
        <v>844828</v>
      </c>
      <c r="J136" s="164" t="s">
        <v>3450</v>
      </c>
      <c r="K136" s="164" t="s">
        <v>2923</v>
      </c>
      <c r="L136" s="164" t="str">
        <f t="shared" si="15"/>
        <v>ПИР, авторский надзор</v>
      </c>
      <c r="M136" s="165" t="s">
        <v>2856</v>
      </c>
      <c r="N136" s="62" t="s">
        <v>2675</v>
      </c>
      <c r="O136" s="164" t="s">
        <v>2857</v>
      </c>
      <c r="P136" s="165" t="s">
        <v>2858</v>
      </c>
      <c r="Q136" s="166">
        <v>2297.5705863249227</v>
      </c>
      <c r="R136" s="166">
        <f t="shared" si="16"/>
        <v>2711.1332918634089</v>
      </c>
      <c r="S136" s="166">
        <v>1780.6172044018149</v>
      </c>
      <c r="T136" s="166">
        <f t="shared" si="17"/>
        <v>2101.1283011941414</v>
      </c>
      <c r="U136" s="166">
        <f t="shared" si="18"/>
        <v>1780.6172044018149</v>
      </c>
      <c r="V136" s="166">
        <f t="shared" si="19"/>
        <v>2101.1283011941414</v>
      </c>
      <c r="W136" s="163" t="s">
        <v>289</v>
      </c>
      <c r="X136" s="7" t="s">
        <v>133</v>
      </c>
      <c r="Y136" s="7" t="s">
        <v>133</v>
      </c>
      <c r="Z136" s="163" t="s">
        <v>144</v>
      </c>
      <c r="AA136" s="10">
        <v>42668</v>
      </c>
      <c r="AB136" s="10">
        <f>AA136+45</f>
        <v>42713</v>
      </c>
      <c r="AC136" s="163" t="s">
        <v>501</v>
      </c>
      <c r="AD136" s="163" t="s">
        <v>501</v>
      </c>
      <c r="AE136" s="164" t="str">
        <f t="shared" si="14"/>
        <v>Выполнение ПИР, авторский надзор</v>
      </c>
      <c r="AF136" s="165" t="s">
        <v>146</v>
      </c>
      <c r="AG136" s="163">
        <v>796</v>
      </c>
      <c r="AH136" s="163" t="s">
        <v>147</v>
      </c>
      <c r="AI136" s="163">
        <v>1</v>
      </c>
      <c r="AJ136" s="163">
        <v>46</v>
      </c>
      <c r="AK136" s="163" t="s">
        <v>159</v>
      </c>
      <c r="AL136" s="10">
        <f t="shared" si="20"/>
        <v>42733</v>
      </c>
      <c r="AM136" s="10">
        <f t="shared" si="21"/>
        <v>42733</v>
      </c>
      <c r="AN136" s="10">
        <v>42824</v>
      </c>
      <c r="AO136" s="163" t="s">
        <v>292</v>
      </c>
      <c r="AP136" s="163" t="s">
        <v>501</v>
      </c>
      <c r="AQ136" s="168" t="s">
        <v>136</v>
      </c>
      <c r="AR136" s="172" t="s">
        <v>501</v>
      </c>
      <c r="AS136" s="163" t="s">
        <v>2859</v>
      </c>
      <c r="AT136" s="163" t="s">
        <v>3451</v>
      </c>
      <c r="AU136" s="164" t="s">
        <v>3452</v>
      </c>
      <c r="AV136" s="164" t="s">
        <v>2862</v>
      </c>
      <c r="AW136" s="169">
        <v>43100</v>
      </c>
      <c r="AX136" s="170">
        <v>30012.7572</v>
      </c>
      <c r="AY136" s="170">
        <v>25434.540000000005</v>
      </c>
      <c r="AZ136" s="170">
        <v>0</v>
      </c>
      <c r="BA136" s="170">
        <v>0</v>
      </c>
      <c r="BB136" s="163" t="s">
        <v>136</v>
      </c>
      <c r="BC136" s="171" t="s">
        <v>2925</v>
      </c>
      <c r="BD136" s="124"/>
      <c r="BE136" s="127" t="s">
        <v>2683</v>
      </c>
    </row>
    <row r="137" spans="1:57" s="125" customFormat="1" ht="117.75" customHeight="1">
      <c r="A137" s="7">
        <v>2</v>
      </c>
      <c r="B137" s="163" t="s">
        <v>3453</v>
      </c>
      <c r="C137" s="7" t="s">
        <v>133</v>
      </c>
      <c r="D137" s="7" t="s">
        <v>2706</v>
      </c>
      <c r="E137" s="171" t="s">
        <v>4661</v>
      </c>
      <c r="F137" s="7" t="s">
        <v>2682</v>
      </c>
      <c r="G137" s="7" t="s">
        <v>2921</v>
      </c>
      <c r="H137" s="163" t="s">
        <v>136</v>
      </c>
      <c r="I137" s="163">
        <v>844829</v>
      </c>
      <c r="J137" s="164" t="s">
        <v>3454</v>
      </c>
      <c r="K137" s="164" t="s">
        <v>2923</v>
      </c>
      <c r="L137" s="164" t="str">
        <f t="shared" si="15"/>
        <v>ПИР, авторский надзор</v>
      </c>
      <c r="M137" s="165" t="s">
        <v>2856</v>
      </c>
      <c r="N137" s="62" t="s">
        <v>2675</v>
      </c>
      <c r="O137" s="164" t="s">
        <v>2857</v>
      </c>
      <c r="P137" s="165" t="s">
        <v>2858</v>
      </c>
      <c r="Q137" s="166">
        <v>26976.624524148163</v>
      </c>
      <c r="R137" s="166">
        <f t="shared" si="16"/>
        <v>31832.416938494829</v>
      </c>
      <c r="S137" s="166">
        <v>18883.637166903711</v>
      </c>
      <c r="T137" s="166">
        <f t="shared" si="17"/>
        <v>22282.691856946378</v>
      </c>
      <c r="U137" s="166">
        <f t="shared" si="18"/>
        <v>18883.637166903711</v>
      </c>
      <c r="V137" s="166">
        <f t="shared" si="19"/>
        <v>22282.691856946378</v>
      </c>
      <c r="W137" s="163" t="s">
        <v>3327</v>
      </c>
      <c r="X137" s="7" t="s">
        <v>133</v>
      </c>
      <c r="Y137" s="7" t="s">
        <v>133</v>
      </c>
      <c r="Z137" s="163" t="s">
        <v>144</v>
      </c>
      <c r="AA137" s="10">
        <v>42679</v>
      </c>
      <c r="AB137" s="10">
        <f t="shared" si="23"/>
        <v>42714</v>
      </c>
      <c r="AC137" s="163" t="s">
        <v>501</v>
      </c>
      <c r="AD137" s="163" t="s">
        <v>501</v>
      </c>
      <c r="AE137" s="164" t="str">
        <f t="shared" si="14"/>
        <v>Выполнение ПИР, авторский надзор</v>
      </c>
      <c r="AF137" s="165" t="s">
        <v>146</v>
      </c>
      <c r="AG137" s="163">
        <v>796</v>
      </c>
      <c r="AH137" s="163" t="s">
        <v>147</v>
      </c>
      <c r="AI137" s="163">
        <v>1</v>
      </c>
      <c r="AJ137" s="163">
        <v>46</v>
      </c>
      <c r="AK137" s="163" t="s">
        <v>159</v>
      </c>
      <c r="AL137" s="10">
        <f t="shared" si="20"/>
        <v>42734</v>
      </c>
      <c r="AM137" s="10">
        <f t="shared" si="21"/>
        <v>42734</v>
      </c>
      <c r="AN137" s="10">
        <v>43100</v>
      </c>
      <c r="AO137" s="163" t="s">
        <v>292</v>
      </c>
      <c r="AP137" s="163" t="s">
        <v>501</v>
      </c>
      <c r="AQ137" s="168" t="s">
        <v>136</v>
      </c>
      <c r="AR137" s="172" t="s">
        <v>501</v>
      </c>
      <c r="AS137" s="163" t="s">
        <v>2859</v>
      </c>
      <c r="AT137" s="163" t="s">
        <v>3455</v>
      </c>
      <c r="AU137" s="164" t="s">
        <v>3456</v>
      </c>
      <c r="AV137" s="164" t="s">
        <v>2862</v>
      </c>
      <c r="AW137" s="169">
        <v>44196</v>
      </c>
      <c r="AX137" s="170">
        <v>376182.14739999996</v>
      </c>
      <c r="AY137" s="170">
        <v>376182.14739999996</v>
      </c>
      <c r="AZ137" s="170">
        <v>0</v>
      </c>
      <c r="BA137" s="170">
        <v>0</v>
      </c>
      <c r="BB137" s="163" t="s">
        <v>136</v>
      </c>
      <c r="BC137" s="171" t="s">
        <v>4661</v>
      </c>
      <c r="BD137" s="124"/>
      <c r="BE137" s="127" t="s">
        <v>2683</v>
      </c>
    </row>
    <row r="138" spans="1:57" s="125" customFormat="1" ht="55.5" customHeight="1">
      <c r="A138" s="7">
        <v>2</v>
      </c>
      <c r="B138" s="163" t="s">
        <v>3457</v>
      </c>
      <c r="C138" s="7" t="s">
        <v>133</v>
      </c>
      <c r="D138" s="7" t="s">
        <v>2706</v>
      </c>
      <c r="E138" s="163" t="s">
        <v>2851</v>
      </c>
      <c r="F138" s="7" t="s">
        <v>2852</v>
      </c>
      <c r="G138" s="163" t="s">
        <v>2853</v>
      </c>
      <c r="H138" s="73" t="s">
        <v>408</v>
      </c>
      <c r="I138" s="163">
        <v>843719</v>
      </c>
      <c r="J138" s="164" t="s">
        <v>3458</v>
      </c>
      <c r="K138" s="164" t="s">
        <v>3442</v>
      </c>
      <c r="L138" s="164" t="str">
        <f t="shared" si="15"/>
        <v>СМР, ПНР, Оборудование</v>
      </c>
      <c r="M138" s="165" t="s">
        <v>2856</v>
      </c>
      <c r="N138" s="62" t="s">
        <v>2675</v>
      </c>
      <c r="O138" s="164" t="s">
        <v>2857</v>
      </c>
      <c r="P138" s="165" t="s">
        <v>2858</v>
      </c>
      <c r="Q138" s="166">
        <v>93386.988236344929</v>
      </c>
      <c r="R138" s="166">
        <f t="shared" si="16"/>
        <v>110196.64611888702</v>
      </c>
      <c r="S138" s="166">
        <v>84137.652283221134</v>
      </c>
      <c r="T138" s="166">
        <f t="shared" si="17"/>
        <v>99282.429694200939</v>
      </c>
      <c r="U138" s="166">
        <f t="shared" si="18"/>
        <v>84137.652283221134</v>
      </c>
      <c r="V138" s="166">
        <f t="shared" si="19"/>
        <v>99282.429694200939</v>
      </c>
      <c r="W138" s="163" t="s">
        <v>143</v>
      </c>
      <c r="X138" s="7" t="s">
        <v>133</v>
      </c>
      <c r="Y138" s="7" t="s">
        <v>133</v>
      </c>
      <c r="Z138" s="163" t="s">
        <v>144</v>
      </c>
      <c r="AA138" s="10">
        <v>42653</v>
      </c>
      <c r="AB138" s="10">
        <f t="shared" ref="AB138:AB146" si="25">AA138+60</f>
        <v>42713</v>
      </c>
      <c r="AC138" s="163" t="s">
        <v>501</v>
      </c>
      <c r="AD138" s="163" t="s">
        <v>501</v>
      </c>
      <c r="AE138" s="164" t="str">
        <f t="shared" si="14"/>
        <v>Выполнение СМР, ПНР, Оборудование</v>
      </c>
      <c r="AF138" s="165" t="s">
        <v>146</v>
      </c>
      <c r="AG138" s="163">
        <v>796</v>
      </c>
      <c r="AH138" s="163" t="s">
        <v>147</v>
      </c>
      <c r="AI138" s="163">
        <v>1</v>
      </c>
      <c r="AJ138" s="163">
        <v>46</v>
      </c>
      <c r="AK138" s="163" t="s">
        <v>159</v>
      </c>
      <c r="AL138" s="10">
        <f t="shared" si="20"/>
        <v>42733</v>
      </c>
      <c r="AM138" s="10">
        <f t="shared" si="21"/>
        <v>42733</v>
      </c>
      <c r="AN138" s="10">
        <v>43830</v>
      </c>
      <c r="AO138" s="163" t="s">
        <v>724</v>
      </c>
      <c r="AP138" s="163" t="s">
        <v>501</v>
      </c>
      <c r="AQ138" s="168" t="s">
        <v>136</v>
      </c>
      <c r="AR138" s="172" t="s">
        <v>501</v>
      </c>
      <c r="AS138" s="163" t="s">
        <v>2859</v>
      </c>
      <c r="AT138" s="163" t="s">
        <v>3459</v>
      </c>
      <c r="AU138" s="164" t="s">
        <v>3460</v>
      </c>
      <c r="AV138" s="164" t="s">
        <v>2862</v>
      </c>
      <c r="AW138" s="169">
        <v>43830</v>
      </c>
      <c r="AX138" s="170">
        <v>123632.3642</v>
      </c>
      <c r="AY138" s="170">
        <v>110536.14785260001</v>
      </c>
      <c r="AZ138" s="170">
        <v>0</v>
      </c>
      <c r="BA138" s="170">
        <v>13.26</v>
      </c>
      <c r="BB138" s="163" t="s">
        <v>136</v>
      </c>
      <c r="BC138" s="171" t="s">
        <v>2863</v>
      </c>
      <c r="BD138" s="135">
        <v>7975.3863600000004</v>
      </c>
      <c r="BE138" s="123" t="s">
        <v>2864</v>
      </c>
    </row>
    <row r="139" spans="1:57" s="125" customFormat="1" ht="55.5" customHeight="1">
      <c r="A139" s="7">
        <v>2</v>
      </c>
      <c r="B139" s="163" t="s">
        <v>3461</v>
      </c>
      <c r="C139" s="7" t="s">
        <v>133</v>
      </c>
      <c r="D139" s="7" t="s">
        <v>2706</v>
      </c>
      <c r="E139" s="163" t="s">
        <v>2851</v>
      </c>
      <c r="F139" s="7" t="s">
        <v>2852</v>
      </c>
      <c r="G139" s="163" t="s">
        <v>2853</v>
      </c>
      <c r="H139" s="73" t="s">
        <v>408</v>
      </c>
      <c r="I139" s="163">
        <v>843707</v>
      </c>
      <c r="J139" s="164" t="s">
        <v>3462</v>
      </c>
      <c r="K139" s="164" t="s">
        <v>3442</v>
      </c>
      <c r="L139" s="164" t="str">
        <f t="shared" si="15"/>
        <v>СМР, ПНР, Оборудование</v>
      </c>
      <c r="M139" s="165" t="s">
        <v>2856</v>
      </c>
      <c r="N139" s="62" t="s">
        <v>2675</v>
      </c>
      <c r="O139" s="164" t="s">
        <v>2857</v>
      </c>
      <c r="P139" s="165" t="s">
        <v>2858</v>
      </c>
      <c r="Q139" s="166">
        <v>58874.884764719412</v>
      </c>
      <c r="R139" s="166">
        <f t="shared" si="16"/>
        <v>69472.3640223689</v>
      </c>
      <c r="S139" s="166">
        <v>48630.654815658228</v>
      </c>
      <c r="T139" s="166">
        <f t="shared" si="17"/>
        <v>57384.17268247671</v>
      </c>
      <c r="U139" s="166">
        <f t="shared" si="18"/>
        <v>48630.654815658228</v>
      </c>
      <c r="V139" s="166">
        <f t="shared" si="19"/>
        <v>57384.17268247671</v>
      </c>
      <c r="W139" s="163" t="s">
        <v>143</v>
      </c>
      <c r="X139" s="7" t="s">
        <v>133</v>
      </c>
      <c r="Y139" s="7" t="s">
        <v>133</v>
      </c>
      <c r="Z139" s="163" t="s">
        <v>144</v>
      </c>
      <c r="AA139" s="10">
        <v>42653</v>
      </c>
      <c r="AB139" s="10">
        <f t="shared" si="25"/>
        <v>42713</v>
      </c>
      <c r="AC139" s="163" t="s">
        <v>501</v>
      </c>
      <c r="AD139" s="163" t="s">
        <v>501</v>
      </c>
      <c r="AE139" s="164" t="str">
        <f t="shared" si="14"/>
        <v>Выполнение СМР, ПНР, Оборудование</v>
      </c>
      <c r="AF139" s="165" t="s">
        <v>146</v>
      </c>
      <c r="AG139" s="163">
        <v>796</v>
      </c>
      <c r="AH139" s="163" t="s">
        <v>147</v>
      </c>
      <c r="AI139" s="163">
        <v>1</v>
      </c>
      <c r="AJ139" s="163">
        <v>46</v>
      </c>
      <c r="AK139" s="163" t="s">
        <v>159</v>
      </c>
      <c r="AL139" s="10">
        <f t="shared" si="20"/>
        <v>42733</v>
      </c>
      <c r="AM139" s="10">
        <f t="shared" si="21"/>
        <v>42733</v>
      </c>
      <c r="AN139" s="10">
        <v>43100</v>
      </c>
      <c r="AO139" s="163" t="s">
        <v>292</v>
      </c>
      <c r="AP139" s="163" t="s">
        <v>501</v>
      </c>
      <c r="AQ139" s="168" t="s">
        <v>136</v>
      </c>
      <c r="AR139" s="172" t="s">
        <v>501</v>
      </c>
      <c r="AS139" s="163" t="s">
        <v>2859</v>
      </c>
      <c r="AT139" s="163" t="s">
        <v>3463</v>
      </c>
      <c r="AU139" s="164" t="s">
        <v>3464</v>
      </c>
      <c r="AV139" s="164" t="s">
        <v>2862</v>
      </c>
      <c r="AW139" s="169">
        <v>43100</v>
      </c>
      <c r="AX139" s="170">
        <v>85742.658599999995</v>
      </c>
      <c r="AY139" s="170">
        <v>69198.650000000009</v>
      </c>
      <c r="AZ139" s="170">
        <v>0</v>
      </c>
      <c r="BA139" s="170">
        <v>6.1</v>
      </c>
      <c r="BB139" s="163" t="s">
        <v>136</v>
      </c>
      <c r="BC139" s="171" t="s">
        <v>2863</v>
      </c>
      <c r="BD139" s="135">
        <v>9933.3808499999996</v>
      </c>
      <c r="BE139" s="123" t="s">
        <v>2864</v>
      </c>
    </row>
    <row r="140" spans="1:57" s="125" customFormat="1" ht="55.5" customHeight="1">
      <c r="A140" s="7">
        <v>2</v>
      </c>
      <c r="B140" s="163" t="s">
        <v>3465</v>
      </c>
      <c r="C140" s="7" t="s">
        <v>133</v>
      </c>
      <c r="D140" s="7" t="s">
        <v>2706</v>
      </c>
      <c r="E140" s="163" t="s">
        <v>2851</v>
      </c>
      <c r="F140" s="7" t="s">
        <v>2852</v>
      </c>
      <c r="G140" s="163" t="s">
        <v>2853</v>
      </c>
      <c r="H140" s="163" t="s">
        <v>136</v>
      </c>
      <c r="I140" s="163">
        <v>844881</v>
      </c>
      <c r="J140" s="164" t="s">
        <v>3466</v>
      </c>
      <c r="K140" s="164" t="s">
        <v>3442</v>
      </c>
      <c r="L140" s="164" t="str">
        <f t="shared" si="15"/>
        <v>СМР, ПНР, Оборудование</v>
      </c>
      <c r="M140" s="165" t="s">
        <v>2856</v>
      </c>
      <c r="N140" s="62" t="s">
        <v>2675</v>
      </c>
      <c r="O140" s="164" t="s">
        <v>2857</v>
      </c>
      <c r="P140" s="165" t="s">
        <v>2858</v>
      </c>
      <c r="Q140" s="166">
        <v>507392.21307113976</v>
      </c>
      <c r="R140" s="166">
        <f t="shared" si="16"/>
        <v>598722.81142394489</v>
      </c>
      <c r="S140" s="166">
        <v>355174.54914979782</v>
      </c>
      <c r="T140" s="166">
        <f t="shared" si="17"/>
        <v>419105.96799676144</v>
      </c>
      <c r="U140" s="166">
        <f t="shared" si="18"/>
        <v>355174.54914979782</v>
      </c>
      <c r="V140" s="166">
        <f t="shared" si="19"/>
        <v>419105.96799676144</v>
      </c>
      <c r="W140" s="163" t="s">
        <v>143</v>
      </c>
      <c r="X140" s="7" t="s">
        <v>133</v>
      </c>
      <c r="Y140" s="7" t="s">
        <v>133</v>
      </c>
      <c r="Z140" s="163" t="s">
        <v>144</v>
      </c>
      <c r="AA140" s="10">
        <v>42653</v>
      </c>
      <c r="AB140" s="10">
        <f t="shared" si="25"/>
        <v>42713</v>
      </c>
      <c r="AC140" s="163" t="s">
        <v>501</v>
      </c>
      <c r="AD140" s="163" t="s">
        <v>501</v>
      </c>
      <c r="AE140" s="164" t="str">
        <f t="shared" si="14"/>
        <v>Выполнение СМР, ПНР, Оборудование</v>
      </c>
      <c r="AF140" s="165" t="s">
        <v>146</v>
      </c>
      <c r="AG140" s="163">
        <v>796</v>
      </c>
      <c r="AH140" s="163" t="s">
        <v>147</v>
      </c>
      <c r="AI140" s="163">
        <v>1</v>
      </c>
      <c r="AJ140" s="163">
        <v>46</v>
      </c>
      <c r="AK140" s="163" t="s">
        <v>159</v>
      </c>
      <c r="AL140" s="10">
        <f t="shared" si="20"/>
        <v>42733</v>
      </c>
      <c r="AM140" s="10">
        <f t="shared" si="21"/>
        <v>42733</v>
      </c>
      <c r="AN140" s="10">
        <v>43465</v>
      </c>
      <c r="AO140" s="163" t="s">
        <v>1142</v>
      </c>
      <c r="AP140" s="163" t="s">
        <v>501</v>
      </c>
      <c r="AQ140" s="168" t="s">
        <v>136</v>
      </c>
      <c r="AR140" s="172" t="s">
        <v>501</v>
      </c>
      <c r="AS140" s="163" t="s">
        <v>2859</v>
      </c>
      <c r="AT140" s="163" t="s">
        <v>3467</v>
      </c>
      <c r="AU140" s="164" t="s">
        <v>3468</v>
      </c>
      <c r="AV140" s="164" t="s">
        <v>2862</v>
      </c>
      <c r="AW140" s="169">
        <v>43465</v>
      </c>
      <c r="AX140" s="170">
        <v>743790.11979999999</v>
      </c>
      <c r="AY140" s="170">
        <v>637993.97479999997</v>
      </c>
      <c r="AZ140" s="170">
        <v>80</v>
      </c>
      <c r="BA140" s="170">
        <v>0</v>
      </c>
      <c r="BB140" s="163" t="s">
        <v>136</v>
      </c>
      <c r="BC140" s="171" t="s">
        <v>2863</v>
      </c>
      <c r="BD140" s="124">
        <v>73026.20448</v>
      </c>
      <c r="BE140" s="123" t="s">
        <v>2864</v>
      </c>
    </row>
    <row r="141" spans="1:57" s="125" customFormat="1" ht="41.25" customHeight="1">
      <c r="A141" s="7">
        <v>2</v>
      </c>
      <c r="B141" s="163" t="s">
        <v>3469</v>
      </c>
      <c r="C141" s="7" t="s">
        <v>133</v>
      </c>
      <c r="D141" s="7" t="s">
        <v>2706</v>
      </c>
      <c r="E141" s="163" t="s">
        <v>2851</v>
      </c>
      <c r="F141" s="7" t="s">
        <v>2852</v>
      </c>
      <c r="G141" s="163" t="s">
        <v>2853</v>
      </c>
      <c r="H141" s="163" t="s">
        <v>136</v>
      </c>
      <c r="I141" s="163">
        <v>841373</v>
      </c>
      <c r="J141" s="164" t="s">
        <v>3470</v>
      </c>
      <c r="K141" s="164" t="s">
        <v>3442</v>
      </c>
      <c r="L141" s="164" t="str">
        <f t="shared" si="15"/>
        <v>СМР, ПНР, Оборудование</v>
      </c>
      <c r="M141" s="165" t="s">
        <v>2856</v>
      </c>
      <c r="N141" s="62" t="s">
        <v>2675</v>
      </c>
      <c r="O141" s="164" t="s">
        <v>2857</v>
      </c>
      <c r="P141" s="165" t="s">
        <v>2858</v>
      </c>
      <c r="Q141" s="166">
        <v>513968.9376676773</v>
      </c>
      <c r="R141" s="166">
        <f t="shared" si="16"/>
        <v>606483.34644785919</v>
      </c>
      <c r="S141" s="166">
        <v>424538.34251350135</v>
      </c>
      <c r="T141" s="166">
        <f t="shared" si="17"/>
        <v>500955.2441659316</v>
      </c>
      <c r="U141" s="166">
        <f t="shared" si="18"/>
        <v>424538.34251350135</v>
      </c>
      <c r="V141" s="166">
        <f t="shared" si="19"/>
        <v>500955.2441659316</v>
      </c>
      <c r="W141" s="163" t="s">
        <v>143</v>
      </c>
      <c r="X141" s="7" t="s">
        <v>133</v>
      </c>
      <c r="Y141" s="7" t="s">
        <v>133</v>
      </c>
      <c r="Z141" s="163" t="s">
        <v>144</v>
      </c>
      <c r="AA141" s="10">
        <v>42653</v>
      </c>
      <c r="AB141" s="10">
        <f t="shared" si="25"/>
        <v>42713</v>
      </c>
      <c r="AC141" s="163" t="s">
        <v>501</v>
      </c>
      <c r="AD141" s="163" t="s">
        <v>501</v>
      </c>
      <c r="AE141" s="164" t="str">
        <f t="shared" ref="AE141:AE204" si="26">"Выполнение "&amp;L141</f>
        <v>Выполнение СМР, ПНР, Оборудование</v>
      </c>
      <c r="AF141" s="165" t="s">
        <v>146</v>
      </c>
      <c r="AG141" s="163">
        <v>796</v>
      </c>
      <c r="AH141" s="163" t="s">
        <v>147</v>
      </c>
      <c r="AI141" s="163">
        <v>1</v>
      </c>
      <c r="AJ141" s="163">
        <v>46</v>
      </c>
      <c r="AK141" s="163" t="s">
        <v>159</v>
      </c>
      <c r="AL141" s="10">
        <f t="shared" si="20"/>
        <v>42733</v>
      </c>
      <c r="AM141" s="10">
        <f t="shared" si="21"/>
        <v>42733</v>
      </c>
      <c r="AN141" s="10">
        <v>43465</v>
      </c>
      <c r="AO141" s="163" t="s">
        <v>1142</v>
      </c>
      <c r="AP141" s="163" t="s">
        <v>501</v>
      </c>
      <c r="AQ141" s="168" t="s">
        <v>136</v>
      </c>
      <c r="AR141" s="172" t="s">
        <v>501</v>
      </c>
      <c r="AS141" s="163" t="s">
        <v>2859</v>
      </c>
      <c r="AT141" s="163" t="s">
        <v>3471</v>
      </c>
      <c r="AU141" s="164" t="s">
        <v>3472</v>
      </c>
      <c r="AV141" s="164" t="s">
        <v>2862</v>
      </c>
      <c r="AW141" s="169">
        <v>43465</v>
      </c>
      <c r="AX141" s="170">
        <v>686706.23919999995</v>
      </c>
      <c r="AY141" s="170">
        <v>617642.30927999993</v>
      </c>
      <c r="AZ141" s="170">
        <v>80</v>
      </c>
      <c r="BA141" s="170">
        <v>0</v>
      </c>
      <c r="BB141" s="163" t="s">
        <v>136</v>
      </c>
      <c r="BC141" s="171" t="s">
        <v>2863</v>
      </c>
      <c r="BD141" s="135">
        <v>17396.987400000002</v>
      </c>
      <c r="BE141" s="123" t="s">
        <v>2864</v>
      </c>
    </row>
    <row r="142" spans="1:57" s="125" customFormat="1" ht="41.25" customHeight="1">
      <c r="A142" s="7">
        <v>2</v>
      </c>
      <c r="B142" s="163" t="s">
        <v>3473</v>
      </c>
      <c r="C142" s="7" t="s">
        <v>133</v>
      </c>
      <c r="D142" s="7" t="s">
        <v>2706</v>
      </c>
      <c r="E142" s="163" t="s">
        <v>2851</v>
      </c>
      <c r="F142" s="7" t="s">
        <v>2852</v>
      </c>
      <c r="G142" s="163" t="s">
        <v>2853</v>
      </c>
      <c r="H142" s="163" t="s">
        <v>136</v>
      </c>
      <c r="I142" s="163">
        <v>843722</v>
      </c>
      <c r="J142" s="164" t="s">
        <v>3474</v>
      </c>
      <c r="K142" s="164" t="s">
        <v>3442</v>
      </c>
      <c r="L142" s="164" t="str">
        <f t="shared" si="15"/>
        <v>СМР, ПНР, Оборудование</v>
      </c>
      <c r="M142" s="165" t="s">
        <v>2856</v>
      </c>
      <c r="N142" s="62" t="s">
        <v>2675</v>
      </c>
      <c r="O142" s="164" t="s">
        <v>2857</v>
      </c>
      <c r="P142" s="165" t="s">
        <v>2858</v>
      </c>
      <c r="Q142" s="166">
        <v>452114.90130383166</v>
      </c>
      <c r="R142" s="166">
        <f t="shared" si="16"/>
        <v>533495.58353852131</v>
      </c>
      <c r="S142" s="166">
        <v>316480.43091268215</v>
      </c>
      <c r="T142" s="166">
        <f t="shared" si="17"/>
        <v>373446.90847696492</v>
      </c>
      <c r="U142" s="166">
        <f t="shared" si="18"/>
        <v>316480.43091268215</v>
      </c>
      <c r="V142" s="166">
        <f t="shared" si="19"/>
        <v>373446.90847696492</v>
      </c>
      <c r="W142" s="163" t="s">
        <v>143</v>
      </c>
      <c r="X142" s="7" t="s">
        <v>133</v>
      </c>
      <c r="Y142" s="7" t="s">
        <v>133</v>
      </c>
      <c r="Z142" s="163" t="s">
        <v>144</v>
      </c>
      <c r="AA142" s="10">
        <v>42653</v>
      </c>
      <c r="AB142" s="10">
        <f t="shared" si="25"/>
        <v>42713</v>
      </c>
      <c r="AC142" s="163" t="s">
        <v>501</v>
      </c>
      <c r="AD142" s="163" t="s">
        <v>501</v>
      </c>
      <c r="AE142" s="164" t="str">
        <f t="shared" si="26"/>
        <v>Выполнение СМР, ПНР, Оборудование</v>
      </c>
      <c r="AF142" s="165" t="s">
        <v>146</v>
      </c>
      <c r="AG142" s="163">
        <v>796</v>
      </c>
      <c r="AH142" s="163" t="s">
        <v>147</v>
      </c>
      <c r="AI142" s="163">
        <v>1</v>
      </c>
      <c r="AJ142" s="163">
        <v>46</v>
      </c>
      <c r="AK142" s="163" t="s">
        <v>159</v>
      </c>
      <c r="AL142" s="10">
        <f t="shared" si="20"/>
        <v>42733</v>
      </c>
      <c r="AM142" s="10">
        <f t="shared" si="21"/>
        <v>42733</v>
      </c>
      <c r="AN142" s="10">
        <v>43800</v>
      </c>
      <c r="AO142" s="163" t="s">
        <v>724</v>
      </c>
      <c r="AP142" s="163" t="s">
        <v>501</v>
      </c>
      <c r="AQ142" s="168" t="s">
        <v>136</v>
      </c>
      <c r="AR142" s="172" t="s">
        <v>501</v>
      </c>
      <c r="AS142" s="163" t="s">
        <v>2859</v>
      </c>
      <c r="AT142" s="163" t="s">
        <v>3475</v>
      </c>
      <c r="AU142" s="164" t="s">
        <v>3476</v>
      </c>
      <c r="AV142" s="164" t="s">
        <v>2862</v>
      </c>
      <c r="AW142" s="169">
        <v>43800</v>
      </c>
      <c r="AX142" s="170">
        <v>589002.67579999997</v>
      </c>
      <c r="AY142" s="170">
        <v>577484.94475639984</v>
      </c>
      <c r="AZ142" s="170">
        <v>80</v>
      </c>
      <c r="BA142" s="170">
        <v>0</v>
      </c>
      <c r="BB142" s="163" t="s">
        <v>136</v>
      </c>
      <c r="BC142" s="171" t="s">
        <v>2863</v>
      </c>
      <c r="BD142" s="135">
        <v>23896.093860000001</v>
      </c>
      <c r="BE142" s="123" t="s">
        <v>2864</v>
      </c>
    </row>
    <row r="143" spans="1:57" s="125" customFormat="1" ht="41.25" customHeight="1">
      <c r="A143" s="7">
        <v>2</v>
      </c>
      <c r="B143" s="163" t="s">
        <v>3477</v>
      </c>
      <c r="C143" s="7" t="s">
        <v>133</v>
      </c>
      <c r="D143" s="7" t="s">
        <v>2706</v>
      </c>
      <c r="E143" s="163" t="s">
        <v>2851</v>
      </c>
      <c r="F143" s="7" t="s">
        <v>2852</v>
      </c>
      <c r="G143" s="163" t="s">
        <v>2853</v>
      </c>
      <c r="H143" s="163" t="s">
        <v>136</v>
      </c>
      <c r="I143" s="163">
        <v>843721</v>
      </c>
      <c r="J143" s="164" t="s">
        <v>3478</v>
      </c>
      <c r="K143" s="164" t="s">
        <v>3442</v>
      </c>
      <c r="L143" s="164" t="str">
        <f t="shared" si="15"/>
        <v>СМР, ПНР, Оборудование</v>
      </c>
      <c r="M143" s="165" t="s">
        <v>2856</v>
      </c>
      <c r="N143" s="62" t="s">
        <v>2675</v>
      </c>
      <c r="O143" s="164" t="s">
        <v>2857</v>
      </c>
      <c r="P143" s="165" t="s">
        <v>2858</v>
      </c>
      <c r="Q143" s="166">
        <v>463740.67990638455</v>
      </c>
      <c r="R143" s="166">
        <f t="shared" si="16"/>
        <v>547214.00228953373</v>
      </c>
      <c r="S143" s="166">
        <v>334658.22261285473</v>
      </c>
      <c r="T143" s="166">
        <f t="shared" si="17"/>
        <v>394896.70268316858</v>
      </c>
      <c r="U143" s="166">
        <f t="shared" si="18"/>
        <v>334658.22261285473</v>
      </c>
      <c r="V143" s="166">
        <f t="shared" si="19"/>
        <v>394896.70268316858</v>
      </c>
      <c r="W143" s="163" t="s">
        <v>143</v>
      </c>
      <c r="X143" s="7" t="s">
        <v>133</v>
      </c>
      <c r="Y143" s="7" t="s">
        <v>133</v>
      </c>
      <c r="Z143" s="163" t="s">
        <v>144</v>
      </c>
      <c r="AA143" s="10">
        <v>42653</v>
      </c>
      <c r="AB143" s="10">
        <f t="shared" si="25"/>
        <v>42713</v>
      </c>
      <c r="AC143" s="163" t="s">
        <v>501</v>
      </c>
      <c r="AD143" s="163" t="s">
        <v>501</v>
      </c>
      <c r="AE143" s="164" t="str">
        <f t="shared" si="26"/>
        <v>Выполнение СМР, ПНР, Оборудование</v>
      </c>
      <c r="AF143" s="165" t="s">
        <v>146</v>
      </c>
      <c r="AG143" s="163">
        <v>796</v>
      </c>
      <c r="AH143" s="163" t="s">
        <v>147</v>
      </c>
      <c r="AI143" s="163">
        <v>1</v>
      </c>
      <c r="AJ143" s="163">
        <v>46</v>
      </c>
      <c r="AK143" s="163" t="s">
        <v>159</v>
      </c>
      <c r="AL143" s="10">
        <f t="shared" si="20"/>
        <v>42733</v>
      </c>
      <c r="AM143" s="10">
        <f t="shared" si="21"/>
        <v>42733</v>
      </c>
      <c r="AN143" s="10">
        <v>43100</v>
      </c>
      <c r="AO143" s="163" t="s">
        <v>292</v>
      </c>
      <c r="AP143" s="163" t="s">
        <v>501</v>
      </c>
      <c r="AQ143" s="168" t="s">
        <v>136</v>
      </c>
      <c r="AR143" s="172" t="s">
        <v>501</v>
      </c>
      <c r="AS143" s="163" t="s">
        <v>2859</v>
      </c>
      <c r="AT143" s="163" t="s">
        <v>3479</v>
      </c>
      <c r="AU143" s="164" t="s">
        <v>3480</v>
      </c>
      <c r="AV143" s="164" t="s">
        <v>2862</v>
      </c>
      <c r="AW143" s="169">
        <v>43100</v>
      </c>
      <c r="AX143" s="170">
        <v>581296.59139999992</v>
      </c>
      <c r="AY143" s="170">
        <v>581296.59139999992</v>
      </c>
      <c r="AZ143" s="170">
        <v>50</v>
      </c>
      <c r="BA143" s="170">
        <v>0</v>
      </c>
      <c r="BB143" s="163" t="s">
        <v>136</v>
      </c>
      <c r="BC143" s="171" t="s">
        <v>2863</v>
      </c>
      <c r="BD143" s="135">
        <v>24402.37961</v>
      </c>
      <c r="BE143" s="123" t="s">
        <v>2864</v>
      </c>
    </row>
    <row r="144" spans="1:57" s="125" customFormat="1" ht="41.25" customHeight="1">
      <c r="A144" s="7">
        <v>2</v>
      </c>
      <c r="B144" s="163" t="s">
        <v>3481</v>
      </c>
      <c r="C144" s="7" t="s">
        <v>133</v>
      </c>
      <c r="D144" s="7" t="s">
        <v>2706</v>
      </c>
      <c r="E144" s="163" t="s">
        <v>2851</v>
      </c>
      <c r="F144" s="7" t="s">
        <v>2852</v>
      </c>
      <c r="G144" s="163" t="s">
        <v>2853</v>
      </c>
      <c r="H144" s="163" t="s">
        <v>136</v>
      </c>
      <c r="I144" s="163">
        <v>842481</v>
      </c>
      <c r="J144" s="164" t="s">
        <v>3482</v>
      </c>
      <c r="K144" s="164" t="s">
        <v>3442</v>
      </c>
      <c r="L144" s="164" t="str">
        <f t="shared" si="15"/>
        <v>СМР, ПНР, Оборудование</v>
      </c>
      <c r="M144" s="165" t="s">
        <v>2856</v>
      </c>
      <c r="N144" s="62" t="s">
        <v>2675</v>
      </c>
      <c r="O144" s="164" t="s">
        <v>2857</v>
      </c>
      <c r="P144" s="165" t="s">
        <v>2858</v>
      </c>
      <c r="Q144" s="166">
        <v>647943.0427562939</v>
      </c>
      <c r="R144" s="166">
        <f t="shared" si="16"/>
        <v>764572.79045242677</v>
      </c>
      <c r="S144" s="166">
        <v>453560.1299294057</v>
      </c>
      <c r="T144" s="166">
        <f t="shared" si="17"/>
        <v>535200.95331669867</v>
      </c>
      <c r="U144" s="166">
        <f t="shared" si="18"/>
        <v>453560.1299294057</v>
      </c>
      <c r="V144" s="166">
        <f t="shared" si="19"/>
        <v>535200.95331669867</v>
      </c>
      <c r="W144" s="163" t="s">
        <v>143</v>
      </c>
      <c r="X144" s="7" t="s">
        <v>133</v>
      </c>
      <c r="Y144" s="7" t="s">
        <v>133</v>
      </c>
      <c r="Z144" s="163" t="s">
        <v>144</v>
      </c>
      <c r="AA144" s="10">
        <v>42653</v>
      </c>
      <c r="AB144" s="10">
        <f t="shared" si="25"/>
        <v>42713</v>
      </c>
      <c r="AC144" s="163" t="s">
        <v>501</v>
      </c>
      <c r="AD144" s="163" t="s">
        <v>501</v>
      </c>
      <c r="AE144" s="164" t="str">
        <f t="shared" si="26"/>
        <v>Выполнение СМР, ПНР, Оборудование</v>
      </c>
      <c r="AF144" s="165" t="s">
        <v>146</v>
      </c>
      <c r="AG144" s="163">
        <v>796</v>
      </c>
      <c r="AH144" s="163" t="s">
        <v>147</v>
      </c>
      <c r="AI144" s="163">
        <v>1</v>
      </c>
      <c r="AJ144" s="163">
        <v>46</v>
      </c>
      <c r="AK144" s="163" t="s">
        <v>159</v>
      </c>
      <c r="AL144" s="10">
        <f t="shared" si="20"/>
        <v>42733</v>
      </c>
      <c r="AM144" s="10">
        <f t="shared" si="21"/>
        <v>42733</v>
      </c>
      <c r="AN144" s="10">
        <v>43465</v>
      </c>
      <c r="AO144" s="163" t="s">
        <v>1142</v>
      </c>
      <c r="AP144" s="163" t="s">
        <v>501</v>
      </c>
      <c r="AQ144" s="168" t="s">
        <v>136</v>
      </c>
      <c r="AR144" s="172" t="s">
        <v>501</v>
      </c>
      <c r="AS144" s="163" t="s">
        <v>2859</v>
      </c>
      <c r="AT144" s="163" t="s">
        <v>3483</v>
      </c>
      <c r="AU144" s="164" t="s">
        <v>3484</v>
      </c>
      <c r="AV144" s="164" t="s">
        <v>2862</v>
      </c>
      <c r="AW144" s="169">
        <v>43465</v>
      </c>
      <c r="AX144" s="170">
        <v>1128402.3319187411</v>
      </c>
      <c r="AY144" s="170">
        <v>789881.63234311924</v>
      </c>
      <c r="AZ144" s="170">
        <v>80</v>
      </c>
      <c r="BA144" s="170">
        <v>0</v>
      </c>
      <c r="BB144" s="163" t="s">
        <v>136</v>
      </c>
      <c r="BC144" s="171" t="s">
        <v>2863</v>
      </c>
      <c r="BD144" s="124">
        <v>34389.754260000002</v>
      </c>
      <c r="BE144" s="123" t="s">
        <v>2864</v>
      </c>
    </row>
    <row r="145" spans="1:57" s="132" customFormat="1" ht="45" customHeight="1">
      <c r="A145" s="7">
        <v>2</v>
      </c>
      <c r="B145" s="163" t="s">
        <v>3485</v>
      </c>
      <c r="C145" s="7" t="s">
        <v>133</v>
      </c>
      <c r="D145" s="7" t="s">
        <v>2706</v>
      </c>
      <c r="E145" s="163" t="s">
        <v>2851</v>
      </c>
      <c r="F145" s="7" t="s">
        <v>2852</v>
      </c>
      <c r="G145" s="163" t="s">
        <v>2853</v>
      </c>
      <c r="H145" s="73" t="s">
        <v>408</v>
      </c>
      <c r="I145" s="163">
        <v>843723</v>
      </c>
      <c r="J145" s="164" t="s">
        <v>3486</v>
      </c>
      <c r="K145" s="164" t="s">
        <v>3442</v>
      </c>
      <c r="L145" s="164" t="str">
        <f t="shared" si="15"/>
        <v>СМР, ПНР, Оборудование</v>
      </c>
      <c r="M145" s="165" t="s">
        <v>2856</v>
      </c>
      <c r="N145" s="62" t="s">
        <v>2675</v>
      </c>
      <c r="O145" s="164" t="s">
        <v>2857</v>
      </c>
      <c r="P145" s="165" t="s">
        <v>2858</v>
      </c>
      <c r="Q145" s="166">
        <v>106568.6294637972</v>
      </c>
      <c r="R145" s="166">
        <f t="shared" si="16"/>
        <v>125750.98276728069</v>
      </c>
      <c r="S145" s="166">
        <v>76905.196520265876</v>
      </c>
      <c r="T145" s="166">
        <f t="shared" si="17"/>
        <v>90748.131893913727</v>
      </c>
      <c r="U145" s="166">
        <f t="shared" si="18"/>
        <v>76905.196520265876</v>
      </c>
      <c r="V145" s="166">
        <f t="shared" si="19"/>
        <v>90748.131893913727</v>
      </c>
      <c r="W145" s="163" t="s">
        <v>143</v>
      </c>
      <c r="X145" s="7" t="s">
        <v>133</v>
      </c>
      <c r="Y145" s="7" t="s">
        <v>133</v>
      </c>
      <c r="Z145" s="163" t="s">
        <v>144</v>
      </c>
      <c r="AA145" s="10">
        <v>42653</v>
      </c>
      <c r="AB145" s="10">
        <f t="shared" si="25"/>
        <v>42713</v>
      </c>
      <c r="AC145" s="163" t="s">
        <v>501</v>
      </c>
      <c r="AD145" s="163" t="s">
        <v>501</v>
      </c>
      <c r="AE145" s="164" t="str">
        <f t="shared" si="26"/>
        <v>Выполнение СМР, ПНР, Оборудование</v>
      </c>
      <c r="AF145" s="165" t="s">
        <v>146</v>
      </c>
      <c r="AG145" s="163">
        <v>796</v>
      </c>
      <c r="AH145" s="163" t="s">
        <v>147</v>
      </c>
      <c r="AI145" s="163">
        <v>1</v>
      </c>
      <c r="AJ145" s="163">
        <v>46</v>
      </c>
      <c r="AK145" s="163" t="s">
        <v>159</v>
      </c>
      <c r="AL145" s="10">
        <f t="shared" si="20"/>
        <v>42733</v>
      </c>
      <c r="AM145" s="10">
        <f t="shared" si="21"/>
        <v>42733</v>
      </c>
      <c r="AN145" s="10">
        <v>43465</v>
      </c>
      <c r="AO145" s="163" t="s">
        <v>1142</v>
      </c>
      <c r="AP145" s="163" t="s">
        <v>501</v>
      </c>
      <c r="AQ145" s="168" t="s">
        <v>136</v>
      </c>
      <c r="AR145" s="172" t="s">
        <v>501</v>
      </c>
      <c r="AS145" s="163" t="s">
        <v>2859</v>
      </c>
      <c r="AT145" s="163" t="s">
        <v>3487</v>
      </c>
      <c r="AU145" s="164" t="s">
        <v>3488</v>
      </c>
      <c r="AV145" s="164" t="s">
        <v>2862</v>
      </c>
      <c r="AW145" s="197">
        <v>43465</v>
      </c>
      <c r="AX145" s="170">
        <v>145571.821</v>
      </c>
      <c r="AY145" s="170">
        <v>129178.66810000001</v>
      </c>
      <c r="AZ145" s="170">
        <v>12.6</v>
      </c>
      <c r="BA145" s="170">
        <v>0</v>
      </c>
      <c r="BB145" s="163" t="s">
        <v>136</v>
      </c>
      <c r="BC145" s="171" t="s">
        <v>2863</v>
      </c>
      <c r="BD145" s="124">
        <v>9732.2302</v>
      </c>
      <c r="BE145" s="123" t="s">
        <v>2864</v>
      </c>
    </row>
    <row r="146" spans="1:57" s="132" customFormat="1" ht="45" customHeight="1">
      <c r="A146" s="7">
        <v>2</v>
      </c>
      <c r="B146" s="163" t="s">
        <v>3489</v>
      </c>
      <c r="C146" s="7" t="s">
        <v>133</v>
      </c>
      <c r="D146" s="7" t="s">
        <v>2706</v>
      </c>
      <c r="E146" s="163" t="s">
        <v>2851</v>
      </c>
      <c r="F146" s="7" t="s">
        <v>2852</v>
      </c>
      <c r="G146" s="163" t="s">
        <v>2853</v>
      </c>
      <c r="H146" s="163" t="s">
        <v>136</v>
      </c>
      <c r="I146" s="163">
        <v>844830</v>
      </c>
      <c r="J146" s="164" t="s">
        <v>3490</v>
      </c>
      <c r="K146" s="164" t="s">
        <v>3442</v>
      </c>
      <c r="L146" s="164" t="str">
        <f t="shared" ref="L146:L209" si="27">K146</f>
        <v>СМР, ПНР, Оборудование</v>
      </c>
      <c r="M146" s="165" t="s">
        <v>2856</v>
      </c>
      <c r="N146" s="62" t="s">
        <v>2675</v>
      </c>
      <c r="O146" s="164" t="s">
        <v>2857</v>
      </c>
      <c r="P146" s="165" t="s">
        <v>2858</v>
      </c>
      <c r="Q146" s="166">
        <v>262027.24441837025</v>
      </c>
      <c r="R146" s="166">
        <f t="shared" ref="R146:R209" si="28">Q146*1.18</f>
        <v>309192.14841367688</v>
      </c>
      <c r="S146" s="166">
        <v>183419.07109285917</v>
      </c>
      <c r="T146" s="166">
        <f t="shared" ref="T146:T209" si="29">S146*1.18</f>
        <v>216434.50388957383</v>
      </c>
      <c r="U146" s="166">
        <f t="shared" ref="U146:U209" si="30">S146</f>
        <v>183419.07109285917</v>
      </c>
      <c r="V146" s="166">
        <f t="shared" ref="V146:V209" si="31">U146*1.18</f>
        <v>216434.50388957383</v>
      </c>
      <c r="W146" s="163" t="s">
        <v>143</v>
      </c>
      <c r="X146" s="7" t="s">
        <v>133</v>
      </c>
      <c r="Y146" s="7" t="s">
        <v>133</v>
      </c>
      <c r="Z146" s="163" t="s">
        <v>144</v>
      </c>
      <c r="AA146" s="10">
        <v>42653</v>
      </c>
      <c r="AB146" s="10">
        <f t="shared" si="25"/>
        <v>42713</v>
      </c>
      <c r="AC146" s="163" t="s">
        <v>501</v>
      </c>
      <c r="AD146" s="163" t="s">
        <v>501</v>
      </c>
      <c r="AE146" s="164" t="str">
        <f t="shared" si="26"/>
        <v>Выполнение СМР, ПНР, Оборудование</v>
      </c>
      <c r="AF146" s="165" t="s">
        <v>146</v>
      </c>
      <c r="AG146" s="163">
        <v>796</v>
      </c>
      <c r="AH146" s="163" t="s">
        <v>147</v>
      </c>
      <c r="AI146" s="163">
        <v>1</v>
      </c>
      <c r="AJ146" s="163">
        <v>46</v>
      </c>
      <c r="AK146" s="163" t="s">
        <v>159</v>
      </c>
      <c r="AL146" s="10">
        <f t="shared" ref="AL146:AL209" si="32">AB146+20</f>
        <v>42733</v>
      </c>
      <c r="AM146" s="10">
        <f t="shared" ref="AM146:AM209" si="33">AL146</f>
        <v>42733</v>
      </c>
      <c r="AN146" s="10">
        <v>44196</v>
      </c>
      <c r="AO146" s="62" t="s">
        <v>3354</v>
      </c>
      <c r="AP146" s="163" t="s">
        <v>501</v>
      </c>
      <c r="AQ146" s="168" t="s">
        <v>136</v>
      </c>
      <c r="AR146" s="172" t="s">
        <v>501</v>
      </c>
      <c r="AS146" s="163" t="s">
        <v>2859</v>
      </c>
      <c r="AT146" s="163" t="s">
        <v>3491</v>
      </c>
      <c r="AU146" s="164" t="s">
        <v>3492</v>
      </c>
      <c r="AV146" s="164" t="s">
        <v>2862</v>
      </c>
      <c r="AW146" s="169">
        <v>44196</v>
      </c>
      <c r="AX146" s="170">
        <v>554000</v>
      </c>
      <c r="AY146" s="170">
        <v>554000</v>
      </c>
      <c r="AZ146" s="170" t="s">
        <v>3493</v>
      </c>
      <c r="BA146" s="170">
        <v>0</v>
      </c>
      <c r="BB146" s="163" t="s">
        <v>136</v>
      </c>
      <c r="BC146" s="171" t="s">
        <v>2925</v>
      </c>
      <c r="BD146" s="124">
        <v>47040.741600000001</v>
      </c>
      <c r="BE146" s="123" t="s">
        <v>2864</v>
      </c>
    </row>
    <row r="147" spans="1:57" s="132" customFormat="1" ht="71.25" customHeight="1">
      <c r="A147" s="7">
        <v>2</v>
      </c>
      <c r="B147" s="163" t="s">
        <v>3494</v>
      </c>
      <c r="C147" s="7" t="s">
        <v>133</v>
      </c>
      <c r="D147" s="7" t="s">
        <v>2706</v>
      </c>
      <c r="E147" s="163" t="s">
        <v>2851</v>
      </c>
      <c r="F147" s="7" t="s">
        <v>2852</v>
      </c>
      <c r="G147" s="163" t="s">
        <v>2853</v>
      </c>
      <c r="H147" s="73" t="s">
        <v>408</v>
      </c>
      <c r="I147" s="163">
        <v>843938</v>
      </c>
      <c r="J147" s="164" t="s">
        <v>3495</v>
      </c>
      <c r="K147" s="164" t="s">
        <v>3442</v>
      </c>
      <c r="L147" s="164" t="str">
        <f t="shared" si="27"/>
        <v>СМР, ПНР, Оборудование</v>
      </c>
      <c r="M147" s="165" t="s">
        <v>2856</v>
      </c>
      <c r="N147" s="62" t="s">
        <v>2675</v>
      </c>
      <c r="O147" s="164" t="s">
        <v>2857</v>
      </c>
      <c r="P147" s="165" t="s">
        <v>2858</v>
      </c>
      <c r="Q147" s="166">
        <v>3550.7910070996486</v>
      </c>
      <c r="R147" s="166">
        <f t="shared" si="28"/>
        <v>4189.9333883775853</v>
      </c>
      <c r="S147" s="166">
        <v>3051.3535284851532</v>
      </c>
      <c r="T147" s="166">
        <f t="shared" si="29"/>
        <v>3600.5971636124805</v>
      </c>
      <c r="U147" s="166">
        <f t="shared" si="30"/>
        <v>3051.3535284851532</v>
      </c>
      <c r="V147" s="166">
        <f t="shared" si="31"/>
        <v>3600.5971636124805</v>
      </c>
      <c r="W147" s="163" t="s">
        <v>289</v>
      </c>
      <c r="X147" s="7" t="s">
        <v>133</v>
      </c>
      <c r="Y147" s="7" t="s">
        <v>133</v>
      </c>
      <c r="Z147" s="163" t="s">
        <v>144</v>
      </c>
      <c r="AA147" s="10">
        <v>42668</v>
      </c>
      <c r="AB147" s="10">
        <f>AA147+45</f>
        <v>42713</v>
      </c>
      <c r="AC147" s="163" t="s">
        <v>501</v>
      </c>
      <c r="AD147" s="163" t="s">
        <v>501</v>
      </c>
      <c r="AE147" s="164" t="str">
        <f t="shared" si="26"/>
        <v>Выполнение СМР, ПНР, Оборудование</v>
      </c>
      <c r="AF147" s="165" t="s">
        <v>146</v>
      </c>
      <c r="AG147" s="163">
        <v>796</v>
      </c>
      <c r="AH147" s="163" t="s">
        <v>147</v>
      </c>
      <c r="AI147" s="163">
        <v>1</v>
      </c>
      <c r="AJ147" s="163">
        <v>46</v>
      </c>
      <c r="AK147" s="163" t="s">
        <v>159</v>
      </c>
      <c r="AL147" s="10">
        <f t="shared" si="32"/>
        <v>42733</v>
      </c>
      <c r="AM147" s="10">
        <f t="shared" si="33"/>
        <v>42733</v>
      </c>
      <c r="AN147" s="10">
        <v>43100</v>
      </c>
      <c r="AO147" s="163" t="s">
        <v>292</v>
      </c>
      <c r="AP147" s="163" t="s">
        <v>501</v>
      </c>
      <c r="AQ147" s="168" t="s">
        <v>136</v>
      </c>
      <c r="AR147" s="172" t="s">
        <v>501</v>
      </c>
      <c r="AS147" s="163" t="s">
        <v>2859</v>
      </c>
      <c r="AT147" s="163" t="s">
        <v>3496</v>
      </c>
      <c r="AU147" s="164" t="s">
        <v>3497</v>
      </c>
      <c r="AV147" s="164" t="s">
        <v>2862</v>
      </c>
      <c r="AW147" s="169">
        <v>43100</v>
      </c>
      <c r="AX147" s="170">
        <v>4720</v>
      </c>
      <c r="AY147" s="170">
        <v>4720</v>
      </c>
      <c r="AZ147" s="170">
        <v>0</v>
      </c>
      <c r="BA147" s="170">
        <v>0</v>
      </c>
      <c r="BB147" s="163" t="s">
        <v>136</v>
      </c>
      <c r="BC147" s="171" t="s">
        <v>2925</v>
      </c>
      <c r="BD147" s="135">
        <v>470.5885548</v>
      </c>
      <c r="BE147" s="123" t="s">
        <v>2864</v>
      </c>
    </row>
    <row r="148" spans="1:57" s="132" customFormat="1" ht="169.5" customHeight="1">
      <c r="A148" s="7">
        <v>2</v>
      </c>
      <c r="B148" s="163" t="s">
        <v>3498</v>
      </c>
      <c r="C148" s="7" t="s">
        <v>133</v>
      </c>
      <c r="D148" s="7" t="s">
        <v>2706</v>
      </c>
      <c r="E148" s="163" t="s">
        <v>2851</v>
      </c>
      <c r="F148" s="7" t="s">
        <v>2852</v>
      </c>
      <c r="G148" s="163" t="s">
        <v>2853</v>
      </c>
      <c r="H148" s="73" t="s">
        <v>136</v>
      </c>
      <c r="I148" s="163">
        <v>843709</v>
      </c>
      <c r="J148" s="164" t="s">
        <v>3499</v>
      </c>
      <c r="K148" s="164" t="s">
        <v>3442</v>
      </c>
      <c r="L148" s="164" t="str">
        <f t="shared" si="27"/>
        <v>СМР, ПНР, Оборудование</v>
      </c>
      <c r="M148" s="165" t="s">
        <v>2856</v>
      </c>
      <c r="N148" s="62" t="s">
        <v>2675</v>
      </c>
      <c r="O148" s="164" t="s">
        <v>2857</v>
      </c>
      <c r="P148" s="165" t="s">
        <v>2858</v>
      </c>
      <c r="Q148" s="166">
        <v>30941.980149444826</v>
      </c>
      <c r="R148" s="166">
        <f t="shared" si="28"/>
        <v>36511.536576344894</v>
      </c>
      <c r="S148" s="166">
        <v>30394.660335924138</v>
      </c>
      <c r="T148" s="166">
        <f t="shared" si="29"/>
        <v>35865.69919639048</v>
      </c>
      <c r="U148" s="166">
        <f t="shared" si="30"/>
        <v>30394.660335924138</v>
      </c>
      <c r="V148" s="166">
        <f t="shared" si="31"/>
        <v>35865.69919639048</v>
      </c>
      <c r="W148" s="163" t="s">
        <v>143</v>
      </c>
      <c r="X148" s="7" t="s">
        <v>133</v>
      </c>
      <c r="Y148" s="7" t="s">
        <v>133</v>
      </c>
      <c r="Z148" s="163" t="s">
        <v>144</v>
      </c>
      <c r="AA148" s="10">
        <v>42653</v>
      </c>
      <c r="AB148" s="10">
        <f>AA148+60</f>
        <v>42713</v>
      </c>
      <c r="AC148" s="163" t="s">
        <v>501</v>
      </c>
      <c r="AD148" s="163" t="s">
        <v>501</v>
      </c>
      <c r="AE148" s="164" t="str">
        <f t="shared" si="26"/>
        <v>Выполнение СМР, ПНР, Оборудование</v>
      </c>
      <c r="AF148" s="165" t="s">
        <v>146</v>
      </c>
      <c r="AG148" s="163">
        <v>796</v>
      </c>
      <c r="AH148" s="163" t="s">
        <v>147</v>
      </c>
      <c r="AI148" s="163">
        <v>1</v>
      </c>
      <c r="AJ148" s="163">
        <v>46</v>
      </c>
      <c r="AK148" s="163" t="s">
        <v>159</v>
      </c>
      <c r="AL148" s="10">
        <f t="shared" si="32"/>
        <v>42733</v>
      </c>
      <c r="AM148" s="10">
        <f t="shared" si="33"/>
        <v>42733</v>
      </c>
      <c r="AN148" s="10">
        <v>43100</v>
      </c>
      <c r="AO148" s="163" t="s">
        <v>292</v>
      </c>
      <c r="AP148" s="163" t="s">
        <v>501</v>
      </c>
      <c r="AQ148" s="168" t="s">
        <v>136</v>
      </c>
      <c r="AR148" s="172" t="s">
        <v>501</v>
      </c>
      <c r="AS148" s="163" t="s">
        <v>2859</v>
      </c>
      <c r="AT148" s="163" t="s">
        <v>3500</v>
      </c>
      <c r="AU148" s="164" t="s">
        <v>3501</v>
      </c>
      <c r="AV148" s="164" t="s">
        <v>2862</v>
      </c>
      <c r="AW148" s="169">
        <v>43100</v>
      </c>
      <c r="AX148" s="170">
        <v>44641.016600000003</v>
      </c>
      <c r="AY148" s="170">
        <v>40056.308319999996</v>
      </c>
      <c r="AZ148" s="170">
        <v>0</v>
      </c>
      <c r="BA148" s="170">
        <v>0</v>
      </c>
      <c r="BB148" s="163" t="s">
        <v>136</v>
      </c>
      <c r="BC148" s="171" t="s">
        <v>2925</v>
      </c>
      <c r="BD148" s="135">
        <v>1624.09654</v>
      </c>
      <c r="BE148" s="123" t="s">
        <v>2864</v>
      </c>
    </row>
    <row r="149" spans="1:57" s="125" customFormat="1" ht="56.25" customHeight="1">
      <c r="A149" s="7">
        <v>2</v>
      </c>
      <c r="B149" s="163" t="s">
        <v>3502</v>
      </c>
      <c r="C149" s="7" t="s">
        <v>133</v>
      </c>
      <c r="D149" s="7" t="s">
        <v>2706</v>
      </c>
      <c r="E149" s="163" t="s">
        <v>2851</v>
      </c>
      <c r="F149" s="7" t="s">
        <v>2852</v>
      </c>
      <c r="G149" s="163" t="s">
        <v>2853</v>
      </c>
      <c r="H149" s="73" t="s">
        <v>408</v>
      </c>
      <c r="I149" s="163">
        <v>843717</v>
      </c>
      <c r="J149" s="164" t="s">
        <v>3503</v>
      </c>
      <c r="K149" s="164" t="s">
        <v>3442</v>
      </c>
      <c r="L149" s="164" t="str">
        <f t="shared" si="27"/>
        <v>СМР, ПНР, Оборудование</v>
      </c>
      <c r="M149" s="165" t="s">
        <v>2856</v>
      </c>
      <c r="N149" s="62" t="s">
        <v>2675</v>
      </c>
      <c r="O149" s="164" t="s">
        <v>2857</v>
      </c>
      <c r="P149" s="165" t="s">
        <v>2858</v>
      </c>
      <c r="Q149" s="166">
        <v>3861.2123999999999</v>
      </c>
      <c r="R149" s="166">
        <f t="shared" si="28"/>
        <v>4556.2306319999998</v>
      </c>
      <c r="S149" s="166">
        <v>3774.6532242159674</v>
      </c>
      <c r="T149" s="166">
        <f t="shared" si="29"/>
        <v>4454.0908045748411</v>
      </c>
      <c r="U149" s="166">
        <f t="shared" si="30"/>
        <v>3774.6532242159674</v>
      </c>
      <c r="V149" s="166">
        <f t="shared" si="31"/>
        <v>4454.0908045748411</v>
      </c>
      <c r="W149" s="163" t="s">
        <v>289</v>
      </c>
      <c r="X149" s="7" t="s">
        <v>133</v>
      </c>
      <c r="Y149" s="7" t="s">
        <v>133</v>
      </c>
      <c r="Z149" s="163" t="s">
        <v>144</v>
      </c>
      <c r="AA149" s="10">
        <v>42668</v>
      </c>
      <c r="AB149" s="10">
        <f>AA149+45</f>
        <v>42713</v>
      </c>
      <c r="AC149" s="163" t="s">
        <v>501</v>
      </c>
      <c r="AD149" s="163" t="s">
        <v>501</v>
      </c>
      <c r="AE149" s="164" t="str">
        <f t="shared" si="26"/>
        <v>Выполнение СМР, ПНР, Оборудование</v>
      </c>
      <c r="AF149" s="165" t="s">
        <v>146</v>
      </c>
      <c r="AG149" s="163">
        <v>796</v>
      </c>
      <c r="AH149" s="163" t="s">
        <v>147</v>
      </c>
      <c r="AI149" s="163">
        <v>1</v>
      </c>
      <c r="AJ149" s="163">
        <v>46</v>
      </c>
      <c r="AK149" s="163" t="s">
        <v>159</v>
      </c>
      <c r="AL149" s="10">
        <f t="shared" si="32"/>
        <v>42733</v>
      </c>
      <c r="AM149" s="10">
        <f t="shared" si="33"/>
        <v>42733</v>
      </c>
      <c r="AN149" s="10">
        <v>43100</v>
      </c>
      <c r="AO149" s="163" t="s">
        <v>292</v>
      </c>
      <c r="AP149" s="163" t="s">
        <v>501</v>
      </c>
      <c r="AQ149" s="168" t="s">
        <v>136</v>
      </c>
      <c r="AR149" s="172" t="s">
        <v>501</v>
      </c>
      <c r="AS149" s="163" t="s">
        <v>2859</v>
      </c>
      <c r="AT149" s="163" t="s">
        <v>3504</v>
      </c>
      <c r="AU149" s="164" t="s">
        <v>3505</v>
      </c>
      <c r="AV149" s="164" t="s">
        <v>2862</v>
      </c>
      <c r="AW149" s="169">
        <v>43100</v>
      </c>
      <c r="AX149" s="170">
        <v>5496.8411999999998</v>
      </c>
      <c r="AY149" s="170">
        <v>4947.15708</v>
      </c>
      <c r="AZ149" s="170">
        <v>0</v>
      </c>
      <c r="BA149" s="170">
        <v>0</v>
      </c>
      <c r="BB149" s="163" t="s">
        <v>136</v>
      </c>
      <c r="BC149" s="171" t="s">
        <v>2925</v>
      </c>
      <c r="BD149" s="135">
        <v>390.92644799999999</v>
      </c>
      <c r="BE149" s="123" t="s">
        <v>2864</v>
      </c>
    </row>
    <row r="150" spans="1:57" s="125" customFormat="1" ht="56.25" customHeight="1">
      <c r="A150" s="7">
        <v>2</v>
      </c>
      <c r="B150" s="163" t="s">
        <v>3506</v>
      </c>
      <c r="C150" s="7" t="s">
        <v>133</v>
      </c>
      <c r="D150" s="7" t="s">
        <v>2706</v>
      </c>
      <c r="E150" s="163" t="s">
        <v>2851</v>
      </c>
      <c r="F150" s="7" t="s">
        <v>2852</v>
      </c>
      <c r="G150" s="163" t="s">
        <v>2853</v>
      </c>
      <c r="H150" s="73" t="s">
        <v>408</v>
      </c>
      <c r="I150" s="163">
        <v>843712</v>
      </c>
      <c r="J150" s="164" t="s">
        <v>3507</v>
      </c>
      <c r="K150" s="164" t="s">
        <v>3442</v>
      </c>
      <c r="L150" s="164" t="str">
        <f t="shared" si="27"/>
        <v>СМР, ПНР, Оборудование</v>
      </c>
      <c r="M150" s="165" t="s">
        <v>2856</v>
      </c>
      <c r="N150" s="62" t="s">
        <v>2675</v>
      </c>
      <c r="O150" s="164" t="s">
        <v>2857</v>
      </c>
      <c r="P150" s="165" t="s">
        <v>2858</v>
      </c>
      <c r="Q150" s="166">
        <v>129179.50939209644</v>
      </c>
      <c r="R150" s="166">
        <f t="shared" si="28"/>
        <v>152431.82108267379</v>
      </c>
      <c r="S150" s="166">
        <v>112094.62835533763</v>
      </c>
      <c r="T150" s="166">
        <f t="shared" si="29"/>
        <v>132271.6614592984</v>
      </c>
      <c r="U150" s="166">
        <f t="shared" si="30"/>
        <v>112094.62835533763</v>
      </c>
      <c r="V150" s="166">
        <f t="shared" si="31"/>
        <v>132271.6614592984</v>
      </c>
      <c r="W150" s="163" t="s">
        <v>143</v>
      </c>
      <c r="X150" s="7" t="s">
        <v>133</v>
      </c>
      <c r="Y150" s="7" t="s">
        <v>133</v>
      </c>
      <c r="Z150" s="163" t="s">
        <v>144</v>
      </c>
      <c r="AA150" s="10">
        <v>42653</v>
      </c>
      <c r="AB150" s="10">
        <f t="shared" ref="AB150:AB154" si="34">AA150+60</f>
        <v>42713</v>
      </c>
      <c r="AC150" s="163" t="s">
        <v>501</v>
      </c>
      <c r="AD150" s="163" t="s">
        <v>501</v>
      </c>
      <c r="AE150" s="164" t="str">
        <f t="shared" si="26"/>
        <v>Выполнение СМР, ПНР, Оборудование</v>
      </c>
      <c r="AF150" s="165" t="s">
        <v>146</v>
      </c>
      <c r="AG150" s="163">
        <v>796</v>
      </c>
      <c r="AH150" s="163" t="s">
        <v>147</v>
      </c>
      <c r="AI150" s="163">
        <v>1</v>
      </c>
      <c r="AJ150" s="163">
        <v>46</v>
      </c>
      <c r="AK150" s="163" t="s">
        <v>159</v>
      </c>
      <c r="AL150" s="10">
        <f t="shared" si="32"/>
        <v>42733</v>
      </c>
      <c r="AM150" s="10">
        <f t="shared" si="33"/>
        <v>42733</v>
      </c>
      <c r="AN150" s="10">
        <v>43100</v>
      </c>
      <c r="AO150" s="163" t="s">
        <v>292</v>
      </c>
      <c r="AP150" s="163" t="s">
        <v>501</v>
      </c>
      <c r="AQ150" s="168" t="s">
        <v>136</v>
      </c>
      <c r="AR150" s="172" t="s">
        <v>501</v>
      </c>
      <c r="AS150" s="163" t="s">
        <v>2859</v>
      </c>
      <c r="AT150" s="163" t="s">
        <v>3508</v>
      </c>
      <c r="AU150" s="164" t="s">
        <v>3509</v>
      </c>
      <c r="AV150" s="164" t="s">
        <v>2862</v>
      </c>
      <c r="AW150" s="169">
        <v>43100</v>
      </c>
      <c r="AX150" s="170">
        <v>189605.94550747602</v>
      </c>
      <c r="AY150" s="170">
        <v>170645.35095672845</v>
      </c>
      <c r="AZ150" s="170">
        <v>0</v>
      </c>
      <c r="BA150" s="170">
        <v>0</v>
      </c>
      <c r="BB150" s="163" t="s">
        <v>136</v>
      </c>
      <c r="BC150" s="171" t="s">
        <v>2925</v>
      </c>
      <c r="BD150" s="135">
        <v>13449.04788</v>
      </c>
      <c r="BE150" s="123" t="s">
        <v>2864</v>
      </c>
    </row>
    <row r="151" spans="1:57" s="125" customFormat="1" ht="70.5" customHeight="1">
      <c r="A151" s="7">
        <v>2</v>
      </c>
      <c r="B151" s="163" t="s">
        <v>3510</v>
      </c>
      <c r="C151" s="7" t="s">
        <v>133</v>
      </c>
      <c r="D151" s="7" t="s">
        <v>2706</v>
      </c>
      <c r="E151" s="163" t="s">
        <v>2851</v>
      </c>
      <c r="F151" s="7" t="s">
        <v>2852</v>
      </c>
      <c r="G151" s="163" t="s">
        <v>2853</v>
      </c>
      <c r="H151" s="73" t="s">
        <v>408</v>
      </c>
      <c r="I151" s="163">
        <v>844835</v>
      </c>
      <c r="J151" s="164" t="s">
        <v>3511</v>
      </c>
      <c r="K151" s="164" t="s">
        <v>3442</v>
      </c>
      <c r="L151" s="164" t="str">
        <f t="shared" si="27"/>
        <v>СМР, ПНР, Оборудование</v>
      </c>
      <c r="M151" s="165" t="s">
        <v>2856</v>
      </c>
      <c r="N151" s="62" t="s">
        <v>2675</v>
      </c>
      <c r="O151" s="164" t="s">
        <v>2857</v>
      </c>
      <c r="P151" s="165" t="s">
        <v>2858</v>
      </c>
      <c r="Q151" s="166">
        <v>23338.979826395953</v>
      </c>
      <c r="R151" s="166">
        <f t="shared" si="28"/>
        <v>27539.996195147221</v>
      </c>
      <c r="S151" s="166">
        <v>18087.709365456863</v>
      </c>
      <c r="T151" s="166">
        <f t="shared" si="29"/>
        <v>21343.497051239097</v>
      </c>
      <c r="U151" s="166">
        <f t="shared" si="30"/>
        <v>18087.709365456863</v>
      </c>
      <c r="V151" s="166">
        <f t="shared" si="31"/>
        <v>21343.497051239097</v>
      </c>
      <c r="W151" s="163" t="s">
        <v>143</v>
      </c>
      <c r="X151" s="7" t="s">
        <v>133</v>
      </c>
      <c r="Y151" s="7" t="s">
        <v>133</v>
      </c>
      <c r="Z151" s="163" t="s">
        <v>144</v>
      </c>
      <c r="AA151" s="10">
        <v>42653</v>
      </c>
      <c r="AB151" s="10">
        <f t="shared" si="34"/>
        <v>42713</v>
      </c>
      <c r="AC151" s="163" t="s">
        <v>501</v>
      </c>
      <c r="AD151" s="163" t="s">
        <v>501</v>
      </c>
      <c r="AE151" s="164" t="str">
        <f t="shared" si="26"/>
        <v>Выполнение СМР, ПНР, Оборудование</v>
      </c>
      <c r="AF151" s="165" t="s">
        <v>146</v>
      </c>
      <c r="AG151" s="163">
        <v>796</v>
      </c>
      <c r="AH151" s="163" t="s">
        <v>147</v>
      </c>
      <c r="AI151" s="163">
        <v>1</v>
      </c>
      <c r="AJ151" s="163">
        <v>46</v>
      </c>
      <c r="AK151" s="163" t="s">
        <v>159</v>
      </c>
      <c r="AL151" s="10">
        <f t="shared" si="32"/>
        <v>42733</v>
      </c>
      <c r="AM151" s="10">
        <f t="shared" si="33"/>
        <v>42733</v>
      </c>
      <c r="AN151" s="10">
        <v>43100</v>
      </c>
      <c r="AO151" s="163" t="s">
        <v>292</v>
      </c>
      <c r="AP151" s="163" t="s">
        <v>501</v>
      </c>
      <c r="AQ151" s="168" t="s">
        <v>136</v>
      </c>
      <c r="AR151" s="172" t="s">
        <v>501</v>
      </c>
      <c r="AS151" s="163" t="s">
        <v>2859</v>
      </c>
      <c r="AT151" s="163" t="s">
        <v>3512</v>
      </c>
      <c r="AU151" s="164" t="s">
        <v>3513</v>
      </c>
      <c r="AV151" s="164" t="s">
        <v>2862</v>
      </c>
      <c r="AW151" s="169">
        <v>43100</v>
      </c>
      <c r="AX151" s="170">
        <v>33025.792799999996</v>
      </c>
      <c r="AY151" s="170">
        <v>31044.245231999997</v>
      </c>
      <c r="AZ151" s="170">
        <v>0</v>
      </c>
      <c r="BA151" s="170">
        <v>0</v>
      </c>
      <c r="BB151" s="163" t="s">
        <v>136</v>
      </c>
      <c r="BC151" s="171" t="s">
        <v>2925</v>
      </c>
      <c r="BD151" s="135">
        <v>186.44</v>
      </c>
      <c r="BE151" s="123" t="s">
        <v>2864</v>
      </c>
    </row>
    <row r="152" spans="1:57" s="125" customFormat="1" ht="99.75" customHeight="1">
      <c r="A152" s="7">
        <v>2</v>
      </c>
      <c r="B152" s="163" t="s">
        <v>3514</v>
      </c>
      <c r="C152" s="7" t="s">
        <v>133</v>
      </c>
      <c r="D152" s="7" t="s">
        <v>2706</v>
      </c>
      <c r="E152" s="171" t="s">
        <v>4661</v>
      </c>
      <c r="F152" s="7" t="s">
        <v>2852</v>
      </c>
      <c r="G152" s="163" t="s">
        <v>2853</v>
      </c>
      <c r="H152" s="262" t="s">
        <v>136</v>
      </c>
      <c r="I152" s="163">
        <v>844836</v>
      </c>
      <c r="J152" s="164" t="s">
        <v>3515</v>
      </c>
      <c r="K152" s="164" t="s">
        <v>3442</v>
      </c>
      <c r="L152" s="164" t="str">
        <f t="shared" si="27"/>
        <v>СМР, ПНР, Оборудование</v>
      </c>
      <c r="M152" s="165" t="s">
        <v>2856</v>
      </c>
      <c r="N152" s="62" t="s">
        <v>2675</v>
      </c>
      <c r="O152" s="164" t="s">
        <v>2857</v>
      </c>
      <c r="P152" s="165" t="s">
        <v>2858</v>
      </c>
      <c r="Q152" s="166">
        <v>49799.462623199193</v>
      </c>
      <c r="R152" s="166">
        <f t="shared" si="28"/>
        <v>58763.365895375042</v>
      </c>
      <c r="S152" s="166">
        <v>43574.529795299291</v>
      </c>
      <c r="T152" s="166">
        <f t="shared" si="29"/>
        <v>51417.945158453163</v>
      </c>
      <c r="U152" s="166">
        <f t="shared" si="30"/>
        <v>43574.529795299291</v>
      </c>
      <c r="V152" s="166">
        <f t="shared" si="31"/>
        <v>51417.945158453163</v>
      </c>
      <c r="W152" s="163" t="s">
        <v>143</v>
      </c>
      <c r="X152" s="7" t="s">
        <v>133</v>
      </c>
      <c r="Y152" s="7" t="s">
        <v>133</v>
      </c>
      <c r="Z152" s="163" t="s">
        <v>144</v>
      </c>
      <c r="AA152" s="10">
        <v>42653</v>
      </c>
      <c r="AB152" s="10">
        <f t="shared" si="34"/>
        <v>42713</v>
      </c>
      <c r="AC152" s="163" t="s">
        <v>501</v>
      </c>
      <c r="AD152" s="163" t="s">
        <v>501</v>
      </c>
      <c r="AE152" s="164" t="str">
        <f t="shared" si="26"/>
        <v>Выполнение СМР, ПНР, Оборудование</v>
      </c>
      <c r="AF152" s="165" t="s">
        <v>146</v>
      </c>
      <c r="AG152" s="163">
        <v>796</v>
      </c>
      <c r="AH152" s="163" t="s">
        <v>147</v>
      </c>
      <c r="AI152" s="163">
        <v>1</v>
      </c>
      <c r="AJ152" s="163">
        <v>46</v>
      </c>
      <c r="AK152" s="163" t="s">
        <v>159</v>
      </c>
      <c r="AL152" s="10">
        <f t="shared" si="32"/>
        <v>42733</v>
      </c>
      <c r="AM152" s="10">
        <f t="shared" si="33"/>
        <v>42733</v>
      </c>
      <c r="AN152" s="10">
        <v>43465</v>
      </c>
      <c r="AO152" s="163" t="s">
        <v>1142</v>
      </c>
      <c r="AP152" s="163" t="s">
        <v>501</v>
      </c>
      <c r="AQ152" s="168" t="s">
        <v>136</v>
      </c>
      <c r="AR152" s="172" t="s">
        <v>501</v>
      </c>
      <c r="AS152" s="163" t="s">
        <v>2859</v>
      </c>
      <c r="AT152" s="163" t="s">
        <v>3516</v>
      </c>
      <c r="AU152" s="164" t="s">
        <v>3517</v>
      </c>
      <c r="AV152" s="164" t="s">
        <v>2862</v>
      </c>
      <c r="AW152" s="169">
        <v>43465</v>
      </c>
      <c r="AX152" s="170">
        <v>75520</v>
      </c>
      <c r="AY152" s="170">
        <v>64000</v>
      </c>
      <c r="AZ152" s="170">
        <v>0</v>
      </c>
      <c r="BA152" s="170">
        <v>0</v>
      </c>
      <c r="BB152" s="163" t="s">
        <v>136</v>
      </c>
      <c r="BC152" s="171" t="s">
        <v>4661</v>
      </c>
      <c r="BD152" s="135">
        <v>3868.7084300000001</v>
      </c>
      <c r="BE152" s="123" t="s">
        <v>2864</v>
      </c>
    </row>
    <row r="153" spans="1:57" s="132" customFormat="1" ht="51.75" customHeight="1">
      <c r="A153" s="7">
        <v>2</v>
      </c>
      <c r="B153" s="163" t="s">
        <v>3518</v>
      </c>
      <c r="C153" s="7" t="s">
        <v>133</v>
      </c>
      <c r="D153" s="7" t="s">
        <v>2706</v>
      </c>
      <c r="E153" s="171" t="s">
        <v>4661</v>
      </c>
      <c r="F153" s="7" t="s">
        <v>2852</v>
      </c>
      <c r="G153" s="163" t="s">
        <v>2853</v>
      </c>
      <c r="H153" s="163" t="s">
        <v>136</v>
      </c>
      <c r="I153" s="163">
        <v>843718</v>
      </c>
      <c r="J153" s="164" t="s">
        <v>3519</v>
      </c>
      <c r="K153" s="164" t="s">
        <v>3442</v>
      </c>
      <c r="L153" s="164" t="str">
        <f t="shared" si="27"/>
        <v>СМР, ПНР, Оборудование</v>
      </c>
      <c r="M153" s="165" t="s">
        <v>2856</v>
      </c>
      <c r="N153" s="62" t="s">
        <v>2675</v>
      </c>
      <c r="O153" s="164" t="s">
        <v>2857</v>
      </c>
      <c r="P153" s="165" t="s">
        <v>2858</v>
      </c>
      <c r="Q153" s="166">
        <v>163288.10999999999</v>
      </c>
      <c r="R153" s="166">
        <f t="shared" si="28"/>
        <v>192679.96979999996</v>
      </c>
      <c r="S153" s="166">
        <v>158532.14803868294</v>
      </c>
      <c r="T153" s="166">
        <f t="shared" si="29"/>
        <v>187067.93468564586</v>
      </c>
      <c r="U153" s="166">
        <f t="shared" si="30"/>
        <v>158532.14803868294</v>
      </c>
      <c r="V153" s="166">
        <f t="shared" si="31"/>
        <v>187067.93468564586</v>
      </c>
      <c r="W153" s="163" t="s">
        <v>143</v>
      </c>
      <c r="X153" s="7" t="s">
        <v>133</v>
      </c>
      <c r="Y153" s="7" t="s">
        <v>133</v>
      </c>
      <c r="Z153" s="163" t="s">
        <v>144</v>
      </c>
      <c r="AA153" s="10">
        <v>42653</v>
      </c>
      <c r="AB153" s="10">
        <f t="shared" si="34"/>
        <v>42713</v>
      </c>
      <c r="AC153" s="163" t="s">
        <v>501</v>
      </c>
      <c r="AD153" s="163" t="s">
        <v>501</v>
      </c>
      <c r="AE153" s="164" t="str">
        <f t="shared" si="26"/>
        <v>Выполнение СМР, ПНР, Оборудование</v>
      </c>
      <c r="AF153" s="165" t="s">
        <v>146</v>
      </c>
      <c r="AG153" s="163">
        <v>796</v>
      </c>
      <c r="AH153" s="163" t="s">
        <v>147</v>
      </c>
      <c r="AI153" s="163">
        <v>1</v>
      </c>
      <c r="AJ153" s="163">
        <v>46</v>
      </c>
      <c r="AK153" s="163" t="s">
        <v>159</v>
      </c>
      <c r="AL153" s="10">
        <f t="shared" si="32"/>
        <v>42733</v>
      </c>
      <c r="AM153" s="10">
        <f t="shared" si="33"/>
        <v>42733</v>
      </c>
      <c r="AN153" s="10">
        <v>43465</v>
      </c>
      <c r="AO153" s="163" t="s">
        <v>1142</v>
      </c>
      <c r="AP153" s="163" t="s">
        <v>501</v>
      </c>
      <c r="AQ153" s="168" t="s">
        <v>136</v>
      </c>
      <c r="AR153" s="172" t="s">
        <v>501</v>
      </c>
      <c r="AS153" s="163" t="s">
        <v>2859</v>
      </c>
      <c r="AT153" s="163" t="s">
        <v>3520</v>
      </c>
      <c r="AU153" s="164" t="s">
        <v>3521</v>
      </c>
      <c r="AV153" s="164" t="s">
        <v>2862</v>
      </c>
      <c r="AW153" s="169">
        <v>43465</v>
      </c>
      <c r="AX153" s="170">
        <v>205868.32054740001</v>
      </c>
      <c r="AY153" s="170">
        <v>205868.32054740001</v>
      </c>
      <c r="AZ153" s="170">
        <v>0</v>
      </c>
      <c r="BA153" s="170">
        <v>0</v>
      </c>
      <c r="BB153" s="163" t="s">
        <v>136</v>
      </c>
      <c r="BC153" s="171" t="s">
        <v>4661</v>
      </c>
      <c r="BD153" s="136">
        <v>11012.365314815472</v>
      </c>
      <c r="BE153" s="123" t="s">
        <v>2864</v>
      </c>
    </row>
    <row r="154" spans="1:57" s="132" customFormat="1" ht="51.75" customHeight="1">
      <c r="A154" s="7">
        <v>1</v>
      </c>
      <c r="B154" s="163" t="s">
        <v>3522</v>
      </c>
      <c r="C154" s="7" t="s">
        <v>133</v>
      </c>
      <c r="D154" s="7" t="s">
        <v>2706</v>
      </c>
      <c r="E154" s="163" t="s">
        <v>2851</v>
      </c>
      <c r="F154" s="7" t="s">
        <v>2852</v>
      </c>
      <c r="G154" s="163" t="s">
        <v>2853</v>
      </c>
      <c r="H154" s="163" t="s">
        <v>136</v>
      </c>
      <c r="I154" s="163">
        <v>844831</v>
      </c>
      <c r="J154" s="164" t="s">
        <v>3523</v>
      </c>
      <c r="K154" s="164" t="s">
        <v>3442</v>
      </c>
      <c r="L154" s="164" t="str">
        <f t="shared" si="27"/>
        <v>СМР, ПНР, Оборудование</v>
      </c>
      <c r="M154" s="165" t="s">
        <v>2856</v>
      </c>
      <c r="N154" s="62" t="s">
        <v>2675</v>
      </c>
      <c r="O154" s="164" t="s">
        <v>2857</v>
      </c>
      <c r="P154" s="165" t="s">
        <v>2858</v>
      </c>
      <c r="Q154" s="166">
        <v>162300.846023633</v>
      </c>
      <c r="R154" s="166">
        <f t="shared" si="28"/>
        <v>191514.99830788694</v>
      </c>
      <c r="S154" s="166">
        <v>159291.51072565679</v>
      </c>
      <c r="T154" s="166">
        <f t="shared" si="29"/>
        <v>187963.98265627501</v>
      </c>
      <c r="U154" s="166">
        <f t="shared" si="30"/>
        <v>159291.51072565679</v>
      </c>
      <c r="V154" s="166">
        <f t="shared" si="31"/>
        <v>187963.98265627501</v>
      </c>
      <c r="W154" s="163" t="s">
        <v>143</v>
      </c>
      <c r="X154" s="7" t="s">
        <v>133</v>
      </c>
      <c r="Y154" s="7" t="s">
        <v>133</v>
      </c>
      <c r="Z154" s="163" t="s">
        <v>144</v>
      </c>
      <c r="AA154" s="10">
        <v>42653</v>
      </c>
      <c r="AB154" s="10">
        <f t="shared" si="34"/>
        <v>42713</v>
      </c>
      <c r="AC154" s="163" t="s">
        <v>501</v>
      </c>
      <c r="AD154" s="163" t="s">
        <v>501</v>
      </c>
      <c r="AE154" s="164" t="str">
        <f t="shared" si="26"/>
        <v>Выполнение СМР, ПНР, Оборудование</v>
      </c>
      <c r="AF154" s="165" t="s">
        <v>146</v>
      </c>
      <c r="AG154" s="163">
        <v>796</v>
      </c>
      <c r="AH154" s="163" t="s">
        <v>147</v>
      </c>
      <c r="AI154" s="163">
        <v>1</v>
      </c>
      <c r="AJ154" s="163">
        <v>46</v>
      </c>
      <c r="AK154" s="163" t="s">
        <v>159</v>
      </c>
      <c r="AL154" s="10">
        <f t="shared" si="32"/>
        <v>42733</v>
      </c>
      <c r="AM154" s="10">
        <f t="shared" si="33"/>
        <v>42733</v>
      </c>
      <c r="AN154" s="10">
        <v>43465</v>
      </c>
      <c r="AO154" s="163" t="s">
        <v>1142</v>
      </c>
      <c r="AP154" s="163" t="s">
        <v>501</v>
      </c>
      <c r="AQ154" s="168" t="s">
        <v>136</v>
      </c>
      <c r="AR154" s="172" t="s">
        <v>501</v>
      </c>
      <c r="AS154" s="163" t="s">
        <v>2859</v>
      </c>
      <c r="AT154" s="163" t="s">
        <v>3524</v>
      </c>
      <c r="AU154" s="164" t="s">
        <v>3525</v>
      </c>
      <c r="AV154" s="164" t="s">
        <v>2862</v>
      </c>
      <c r="AW154" s="169">
        <v>43465</v>
      </c>
      <c r="AX154" s="170">
        <v>211804.8198</v>
      </c>
      <c r="AY154" s="170">
        <v>211804.8198</v>
      </c>
      <c r="AZ154" s="170">
        <v>0</v>
      </c>
      <c r="BA154" s="170">
        <v>0</v>
      </c>
      <c r="BB154" s="163" t="s">
        <v>136</v>
      </c>
      <c r="BC154" s="171" t="s">
        <v>2925</v>
      </c>
      <c r="BD154" s="136">
        <v>10245.694068370034</v>
      </c>
      <c r="BE154" s="123" t="s">
        <v>2864</v>
      </c>
    </row>
    <row r="155" spans="1:57" s="132" customFormat="1" ht="66" customHeight="1">
      <c r="A155" s="7">
        <v>2</v>
      </c>
      <c r="B155" s="163" t="s">
        <v>3526</v>
      </c>
      <c r="C155" s="7" t="s">
        <v>133</v>
      </c>
      <c r="D155" s="7" t="s">
        <v>2706</v>
      </c>
      <c r="E155" s="163" t="s">
        <v>2851</v>
      </c>
      <c r="F155" s="7" t="s">
        <v>2852</v>
      </c>
      <c r="G155" s="163" t="s">
        <v>2853</v>
      </c>
      <c r="H155" s="163" t="s">
        <v>136</v>
      </c>
      <c r="I155" s="163">
        <v>844832</v>
      </c>
      <c r="J155" s="164" t="s">
        <v>3527</v>
      </c>
      <c r="K155" s="164" t="s">
        <v>3442</v>
      </c>
      <c r="L155" s="164" t="str">
        <f t="shared" si="27"/>
        <v>СМР, ПНР, Оборудование</v>
      </c>
      <c r="M155" s="165" t="s">
        <v>2856</v>
      </c>
      <c r="N155" s="62" t="s">
        <v>2675</v>
      </c>
      <c r="O155" s="164" t="s">
        <v>2857</v>
      </c>
      <c r="P155" s="165" t="s">
        <v>2858</v>
      </c>
      <c r="Q155" s="166">
        <v>7083.02204171213</v>
      </c>
      <c r="R155" s="166">
        <f t="shared" si="28"/>
        <v>8357.9660092203121</v>
      </c>
      <c r="S155" s="166">
        <v>5876.8420823268998</v>
      </c>
      <c r="T155" s="166">
        <f t="shared" si="29"/>
        <v>6934.6736571457413</v>
      </c>
      <c r="U155" s="166">
        <f t="shared" si="30"/>
        <v>5876.8420823268998</v>
      </c>
      <c r="V155" s="166">
        <f t="shared" si="31"/>
        <v>6934.6736571457413</v>
      </c>
      <c r="W155" s="163" t="s">
        <v>289</v>
      </c>
      <c r="X155" s="7" t="s">
        <v>133</v>
      </c>
      <c r="Y155" s="7" t="s">
        <v>133</v>
      </c>
      <c r="Z155" s="163" t="s">
        <v>144</v>
      </c>
      <c r="AA155" s="10">
        <v>42668</v>
      </c>
      <c r="AB155" s="10">
        <f t="shared" ref="AB155:AB157" si="35">AA155+45</f>
        <v>42713</v>
      </c>
      <c r="AC155" s="163" t="s">
        <v>501</v>
      </c>
      <c r="AD155" s="163" t="s">
        <v>501</v>
      </c>
      <c r="AE155" s="164" t="str">
        <f t="shared" si="26"/>
        <v>Выполнение СМР, ПНР, Оборудование</v>
      </c>
      <c r="AF155" s="165" t="s">
        <v>146</v>
      </c>
      <c r="AG155" s="163">
        <v>796</v>
      </c>
      <c r="AH155" s="163" t="s">
        <v>147</v>
      </c>
      <c r="AI155" s="163">
        <v>1</v>
      </c>
      <c r="AJ155" s="163">
        <v>46</v>
      </c>
      <c r="AK155" s="163" t="s">
        <v>159</v>
      </c>
      <c r="AL155" s="10">
        <f t="shared" si="32"/>
        <v>42733</v>
      </c>
      <c r="AM155" s="10">
        <f t="shared" si="33"/>
        <v>42733</v>
      </c>
      <c r="AN155" s="10">
        <v>43100</v>
      </c>
      <c r="AO155" s="163" t="s">
        <v>292</v>
      </c>
      <c r="AP155" s="163" t="s">
        <v>501</v>
      </c>
      <c r="AQ155" s="168" t="s">
        <v>136</v>
      </c>
      <c r="AR155" s="172" t="s">
        <v>501</v>
      </c>
      <c r="AS155" s="163" t="s">
        <v>2859</v>
      </c>
      <c r="AT155" s="163" t="s">
        <v>3528</v>
      </c>
      <c r="AU155" s="164" t="s">
        <v>3529</v>
      </c>
      <c r="AV155" s="164" t="s">
        <v>2862</v>
      </c>
      <c r="AW155" s="169">
        <v>43100</v>
      </c>
      <c r="AX155" s="170">
        <v>14042</v>
      </c>
      <c r="AY155" s="170">
        <v>14042</v>
      </c>
      <c r="AZ155" s="170">
        <v>0</v>
      </c>
      <c r="BA155" s="170">
        <v>0</v>
      </c>
      <c r="BB155" s="163" t="s">
        <v>136</v>
      </c>
      <c r="BC155" s="171" t="s">
        <v>2925</v>
      </c>
      <c r="BD155" s="136">
        <v>5429.0349999999999</v>
      </c>
      <c r="BE155" s="123" t="s">
        <v>2864</v>
      </c>
    </row>
    <row r="156" spans="1:57" s="132" customFormat="1" ht="68.25" customHeight="1">
      <c r="A156" s="7">
        <v>2</v>
      </c>
      <c r="B156" s="163" t="s">
        <v>3530</v>
      </c>
      <c r="C156" s="7" t="s">
        <v>133</v>
      </c>
      <c r="D156" s="7" t="s">
        <v>2706</v>
      </c>
      <c r="E156" s="163" t="s">
        <v>2851</v>
      </c>
      <c r="F156" s="7" t="s">
        <v>2852</v>
      </c>
      <c r="G156" s="163" t="s">
        <v>2853</v>
      </c>
      <c r="H156" s="163" t="s">
        <v>136</v>
      </c>
      <c r="I156" s="163">
        <v>844833</v>
      </c>
      <c r="J156" s="164" t="s">
        <v>3531</v>
      </c>
      <c r="K156" s="164" t="s">
        <v>3442</v>
      </c>
      <c r="L156" s="164" t="str">
        <f t="shared" si="27"/>
        <v>СМР, ПНР, Оборудование</v>
      </c>
      <c r="M156" s="165" t="s">
        <v>2856</v>
      </c>
      <c r="N156" s="62" t="s">
        <v>2675</v>
      </c>
      <c r="O156" s="164" t="s">
        <v>2857</v>
      </c>
      <c r="P156" s="165" t="s">
        <v>2858</v>
      </c>
      <c r="Q156" s="166">
        <v>1099.2530429830049</v>
      </c>
      <c r="R156" s="166">
        <f t="shared" si="28"/>
        <v>1297.1185907199456</v>
      </c>
      <c r="S156" s="166">
        <v>851.9211083118289</v>
      </c>
      <c r="T156" s="166">
        <f t="shared" si="29"/>
        <v>1005.2669078079581</v>
      </c>
      <c r="U156" s="166">
        <f t="shared" si="30"/>
        <v>851.9211083118289</v>
      </c>
      <c r="V156" s="166">
        <f t="shared" si="31"/>
        <v>1005.2669078079581</v>
      </c>
      <c r="W156" s="163" t="s">
        <v>289</v>
      </c>
      <c r="X156" s="7" t="s">
        <v>133</v>
      </c>
      <c r="Y156" s="7" t="s">
        <v>133</v>
      </c>
      <c r="Z156" s="163" t="s">
        <v>144</v>
      </c>
      <c r="AA156" s="10">
        <v>42668</v>
      </c>
      <c r="AB156" s="10">
        <f t="shared" si="35"/>
        <v>42713</v>
      </c>
      <c r="AC156" s="163" t="s">
        <v>501</v>
      </c>
      <c r="AD156" s="163" t="s">
        <v>501</v>
      </c>
      <c r="AE156" s="164" t="str">
        <f t="shared" si="26"/>
        <v>Выполнение СМР, ПНР, Оборудование</v>
      </c>
      <c r="AF156" s="165" t="s">
        <v>146</v>
      </c>
      <c r="AG156" s="163">
        <v>796</v>
      </c>
      <c r="AH156" s="163" t="s">
        <v>147</v>
      </c>
      <c r="AI156" s="163">
        <v>1</v>
      </c>
      <c r="AJ156" s="163">
        <v>46</v>
      </c>
      <c r="AK156" s="163" t="s">
        <v>159</v>
      </c>
      <c r="AL156" s="10">
        <f t="shared" si="32"/>
        <v>42733</v>
      </c>
      <c r="AM156" s="10">
        <f t="shared" si="33"/>
        <v>42733</v>
      </c>
      <c r="AN156" s="10">
        <v>43100</v>
      </c>
      <c r="AO156" s="163" t="s">
        <v>292</v>
      </c>
      <c r="AP156" s="163" t="s">
        <v>501</v>
      </c>
      <c r="AQ156" s="168" t="s">
        <v>136</v>
      </c>
      <c r="AR156" s="172" t="s">
        <v>501</v>
      </c>
      <c r="AS156" s="163" t="s">
        <v>2859</v>
      </c>
      <c r="AT156" s="163" t="s">
        <v>3532</v>
      </c>
      <c r="AU156" s="164" t="s">
        <v>3533</v>
      </c>
      <c r="AV156" s="164" t="s">
        <v>2862</v>
      </c>
      <c r="AW156" s="169">
        <v>43100</v>
      </c>
      <c r="AX156" s="170">
        <v>5074</v>
      </c>
      <c r="AY156" s="170">
        <v>5074</v>
      </c>
      <c r="AZ156" s="170">
        <v>0</v>
      </c>
      <c r="BA156" s="170">
        <v>0</v>
      </c>
      <c r="BB156" s="163" t="s">
        <v>136</v>
      </c>
      <c r="BC156" s="171" t="s">
        <v>2925</v>
      </c>
      <c r="BD156" s="136">
        <v>3572.51</v>
      </c>
      <c r="BE156" s="123" t="s">
        <v>2864</v>
      </c>
    </row>
    <row r="157" spans="1:57" s="132" customFormat="1" ht="68.25" customHeight="1">
      <c r="A157" s="7">
        <v>2</v>
      </c>
      <c r="B157" s="163" t="s">
        <v>3534</v>
      </c>
      <c r="C157" s="7" t="s">
        <v>133</v>
      </c>
      <c r="D157" s="7" t="s">
        <v>2706</v>
      </c>
      <c r="E157" s="163" t="s">
        <v>2851</v>
      </c>
      <c r="F157" s="7" t="s">
        <v>2852</v>
      </c>
      <c r="G157" s="163" t="s">
        <v>2853</v>
      </c>
      <c r="H157" s="163" t="s">
        <v>136</v>
      </c>
      <c r="I157" s="163">
        <v>844834</v>
      </c>
      <c r="J157" s="164" t="s">
        <v>3535</v>
      </c>
      <c r="K157" s="164" t="s">
        <v>3442</v>
      </c>
      <c r="L157" s="164" t="str">
        <f t="shared" si="27"/>
        <v>СМР, ПНР, Оборудование</v>
      </c>
      <c r="M157" s="165" t="s">
        <v>2856</v>
      </c>
      <c r="N157" s="62" t="s">
        <v>2675</v>
      </c>
      <c r="O157" s="164" t="s">
        <v>2857</v>
      </c>
      <c r="P157" s="165" t="s">
        <v>2858</v>
      </c>
      <c r="Q157" s="166">
        <v>8438.1342556977143</v>
      </c>
      <c r="R157" s="166">
        <f t="shared" si="28"/>
        <v>9956.9984217233032</v>
      </c>
      <c r="S157" s="166">
        <v>7908.9051542284878</v>
      </c>
      <c r="T157" s="166">
        <f t="shared" si="29"/>
        <v>9332.5080819896157</v>
      </c>
      <c r="U157" s="166">
        <f t="shared" si="30"/>
        <v>7908.9051542284878</v>
      </c>
      <c r="V157" s="166">
        <f t="shared" si="31"/>
        <v>9332.5080819896157</v>
      </c>
      <c r="W157" s="163" t="s">
        <v>289</v>
      </c>
      <c r="X157" s="7" t="s">
        <v>133</v>
      </c>
      <c r="Y157" s="7" t="s">
        <v>133</v>
      </c>
      <c r="Z157" s="163" t="s">
        <v>144</v>
      </c>
      <c r="AA157" s="10">
        <v>42668</v>
      </c>
      <c r="AB157" s="10">
        <f t="shared" si="35"/>
        <v>42713</v>
      </c>
      <c r="AC157" s="163" t="s">
        <v>501</v>
      </c>
      <c r="AD157" s="163" t="s">
        <v>501</v>
      </c>
      <c r="AE157" s="164" t="str">
        <f t="shared" si="26"/>
        <v>Выполнение СМР, ПНР, Оборудование</v>
      </c>
      <c r="AF157" s="165" t="s">
        <v>146</v>
      </c>
      <c r="AG157" s="163">
        <v>796</v>
      </c>
      <c r="AH157" s="163" t="s">
        <v>147</v>
      </c>
      <c r="AI157" s="163">
        <v>1</v>
      </c>
      <c r="AJ157" s="163">
        <v>46</v>
      </c>
      <c r="AK157" s="163" t="s">
        <v>159</v>
      </c>
      <c r="AL157" s="10">
        <f t="shared" si="32"/>
        <v>42733</v>
      </c>
      <c r="AM157" s="10">
        <f t="shared" si="33"/>
        <v>42733</v>
      </c>
      <c r="AN157" s="10">
        <v>43100</v>
      </c>
      <c r="AO157" s="163" t="s">
        <v>292</v>
      </c>
      <c r="AP157" s="163" t="s">
        <v>501</v>
      </c>
      <c r="AQ157" s="168" t="s">
        <v>136</v>
      </c>
      <c r="AR157" s="172" t="s">
        <v>501</v>
      </c>
      <c r="AS157" s="163" t="s">
        <v>2859</v>
      </c>
      <c r="AT157" s="163" t="s">
        <v>3536</v>
      </c>
      <c r="AU157" s="164" t="s">
        <v>3537</v>
      </c>
      <c r="AV157" s="164" t="s">
        <v>2862</v>
      </c>
      <c r="AW157" s="169">
        <v>43100</v>
      </c>
      <c r="AX157" s="170">
        <v>12518.918539999999</v>
      </c>
      <c r="AY157" s="170">
        <v>10720.6481</v>
      </c>
      <c r="AZ157" s="170">
        <v>0</v>
      </c>
      <c r="BA157" s="170">
        <v>0</v>
      </c>
      <c r="BB157" s="163" t="s">
        <v>136</v>
      </c>
      <c r="BC157" s="171" t="s">
        <v>2925</v>
      </c>
      <c r="BD157" s="135">
        <v>491.7000056</v>
      </c>
      <c r="BE157" s="123" t="s">
        <v>2864</v>
      </c>
    </row>
    <row r="158" spans="1:57" s="138" customFormat="1" ht="68.25" customHeight="1">
      <c r="A158" s="7">
        <v>2</v>
      </c>
      <c r="B158" s="163" t="s">
        <v>3538</v>
      </c>
      <c r="C158" s="7" t="s">
        <v>133</v>
      </c>
      <c r="D158" s="7" t="s">
        <v>2704</v>
      </c>
      <c r="E158" s="163" t="s">
        <v>2851</v>
      </c>
      <c r="F158" s="7" t="s">
        <v>2682</v>
      </c>
      <c r="G158" s="7" t="s">
        <v>2921</v>
      </c>
      <c r="H158" s="163" t="s">
        <v>136</v>
      </c>
      <c r="I158" s="163">
        <v>815928</v>
      </c>
      <c r="J158" s="16" t="s">
        <v>3539</v>
      </c>
      <c r="K158" s="164" t="s">
        <v>2923</v>
      </c>
      <c r="L158" s="164" t="str">
        <f t="shared" si="27"/>
        <v>ПИР, авторский надзор</v>
      </c>
      <c r="M158" s="165" t="s">
        <v>2856</v>
      </c>
      <c r="N158" s="62" t="s">
        <v>2675</v>
      </c>
      <c r="O158" s="164" t="s">
        <v>2857</v>
      </c>
      <c r="P158" s="223" t="s">
        <v>2858</v>
      </c>
      <c r="Q158" s="224">
        <v>34818.9890315925</v>
      </c>
      <c r="R158" s="224">
        <f t="shared" si="28"/>
        <v>41086.407057279146</v>
      </c>
      <c r="S158" s="224">
        <v>24373.29232211475</v>
      </c>
      <c r="T158" s="224">
        <f t="shared" si="29"/>
        <v>28760.484940095404</v>
      </c>
      <c r="U158" s="224">
        <f t="shared" si="30"/>
        <v>24373.29232211475</v>
      </c>
      <c r="V158" s="224">
        <f t="shared" si="31"/>
        <v>28760.484940095404</v>
      </c>
      <c r="W158" s="225" t="s">
        <v>3327</v>
      </c>
      <c r="X158" s="7" t="s">
        <v>133</v>
      </c>
      <c r="Y158" s="7" t="s">
        <v>133</v>
      </c>
      <c r="Z158" s="163" t="s">
        <v>144</v>
      </c>
      <c r="AA158" s="10">
        <v>42679</v>
      </c>
      <c r="AB158" s="10">
        <f t="shared" si="23"/>
        <v>42714</v>
      </c>
      <c r="AC158" s="163" t="s">
        <v>501</v>
      </c>
      <c r="AD158" s="163" t="s">
        <v>501</v>
      </c>
      <c r="AE158" s="164" t="str">
        <f t="shared" si="26"/>
        <v>Выполнение ПИР, авторский надзор</v>
      </c>
      <c r="AF158" s="165" t="s">
        <v>146</v>
      </c>
      <c r="AG158" s="226">
        <v>796</v>
      </c>
      <c r="AH158" s="226" t="s">
        <v>147</v>
      </c>
      <c r="AI158" s="226">
        <v>1</v>
      </c>
      <c r="AJ158" s="226">
        <v>46</v>
      </c>
      <c r="AK158" s="225" t="s">
        <v>159</v>
      </c>
      <c r="AL158" s="227">
        <f t="shared" si="32"/>
        <v>42734</v>
      </c>
      <c r="AM158" s="227">
        <f t="shared" si="33"/>
        <v>42734</v>
      </c>
      <c r="AN158" s="227">
        <v>43100</v>
      </c>
      <c r="AO158" s="225" t="s">
        <v>292</v>
      </c>
      <c r="AP158" s="226" t="s">
        <v>501</v>
      </c>
      <c r="AQ158" s="226" t="s">
        <v>136</v>
      </c>
      <c r="AR158" s="228" t="s">
        <v>501</v>
      </c>
      <c r="AS158" s="225" t="s">
        <v>2859</v>
      </c>
      <c r="AT158" s="229" t="s">
        <v>3540</v>
      </c>
      <c r="AU158" s="230" t="s">
        <v>3541</v>
      </c>
      <c r="AV158" s="223" t="s">
        <v>2862</v>
      </c>
      <c r="AW158" s="231">
        <v>44166</v>
      </c>
      <c r="AX158" s="170">
        <v>905624.07</v>
      </c>
      <c r="AY158" s="170">
        <v>633936.85000000009</v>
      </c>
      <c r="AZ158" s="226">
        <v>80</v>
      </c>
      <c r="BA158" s="226">
        <v>0</v>
      </c>
      <c r="BB158" s="163" t="s">
        <v>136</v>
      </c>
      <c r="BC158" s="225" t="s">
        <v>2863</v>
      </c>
      <c r="BD158" s="137"/>
      <c r="BE158" s="127" t="s">
        <v>2683</v>
      </c>
    </row>
    <row r="159" spans="1:57" s="138" customFormat="1" ht="68.25" customHeight="1">
      <c r="A159" s="225">
        <v>2</v>
      </c>
      <c r="B159" s="225" t="s">
        <v>3542</v>
      </c>
      <c r="C159" s="7" t="s">
        <v>133</v>
      </c>
      <c r="D159" s="225" t="s">
        <v>2704</v>
      </c>
      <c r="E159" s="225" t="s">
        <v>2851</v>
      </c>
      <c r="F159" s="225" t="s">
        <v>2682</v>
      </c>
      <c r="G159" s="225" t="s">
        <v>2921</v>
      </c>
      <c r="H159" s="163" t="s">
        <v>136</v>
      </c>
      <c r="I159" s="226">
        <v>815929</v>
      </c>
      <c r="J159" s="16" t="s">
        <v>3543</v>
      </c>
      <c r="K159" s="164" t="s">
        <v>2923</v>
      </c>
      <c r="L159" s="164" t="str">
        <f t="shared" si="27"/>
        <v>ПИР, авторский надзор</v>
      </c>
      <c r="M159" s="165" t="s">
        <v>2856</v>
      </c>
      <c r="N159" s="62" t="s">
        <v>2675</v>
      </c>
      <c r="O159" s="164" t="s">
        <v>2857</v>
      </c>
      <c r="P159" s="223" t="s">
        <v>2858</v>
      </c>
      <c r="Q159" s="224">
        <v>33057.729433795845</v>
      </c>
      <c r="R159" s="224">
        <f t="shared" si="28"/>
        <v>39008.120731879091</v>
      </c>
      <c r="S159" s="224">
        <v>23140.410298021819</v>
      </c>
      <c r="T159" s="224">
        <f t="shared" si="29"/>
        <v>27305.684151665744</v>
      </c>
      <c r="U159" s="224">
        <f t="shared" si="30"/>
        <v>23140.410298021819</v>
      </c>
      <c r="V159" s="224">
        <f t="shared" si="31"/>
        <v>27305.684151665744</v>
      </c>
      <c r="W159" s="225" t="s">
        <v>3327</v>
      </c>
      <c r="X159" s="7" t="s">
        <v>133</v>
      </c>
      <c r="Y159" s="7" t="s">
        <v>133</v>
      </c>
      <c r="Z159" s="163" t="s">
        <v>144</v>
      </c>
      <c r="AA159" s="10">
        <v>42679</v>
      </c>
      <c r="AB159" s="10">
        <f t="shared" si="23"/>
        <v>42714</v>
      </c>
      <c r="AC159" s="163" t="s">
        <v>501</v>
      </c>
      <c r="AD159" s="163" t="s">
        <v>501</v>
      </c>
      <c r="AE159" s="164" t="str">
        <f t="shared" si="26"/>
        <v>Выполнение ПИР, авторский надзор</v>
      </c>
      <c r="AF159" s="165" t="s">
        <v>146</v>
      </c>
      <c r="AG159" s="226">
        <v>796</v>
      </c>
      <c r="AH159" s="226" t="s">
        <v>147</v>
      </c>
      <c r="AI159" s="226">
        <v>1</v>
      </c>
      <c r="AJ159" s="226">
        <v>46</v>
      </c>
      <c r="AK159" s="225" t="s">
        <v>159</v>
      </c>
      <c r="AL159" s="227">
        <f t="shared" si="32"/>
        <v>42734</v>
      </c>
      <c r="AM159" s="227">
        <f t="shared" si="33"/>
        <v>42734</v>
      </c>
      <c r="AN159" s="227">
        <v>43100</v>
      </c>
      <c r="AO159" s="225" t="s">
        <v>292</v>
      </c>
      <c r="AP159" s="226" t="s">
        <v>501</v>
      </c>
      <c r="AQ159" s="226" t="s">
        <v>136</v>
      </c>
      <c r="AR159" s="228" t="s">
        <v>501</v>
      </c>
      <c r="AS159" s="225" t="s">
        <v>2859</v>
      </c>
      <c r="AT159" s="229" t="s">
        <v>3544</v>
      </c>
      <c r="AU159" s="230" t="s">
        <v>3545</v>
      </c>
      <c r="AV159" s="223" t="s">
        <v>2862</v>
      </c>
      <c r="AW159" s="231">
        <v>44166</v>
      </c>
      <c r="AX159" s="170">
        <v>859814.61</v>
      </c>
      <c r="AY159" s="170">
        <v>601870.22</v>
      </c>
      <c r="AZ159" s="226">
        <v>126</v>
      </c>
      <c r="BA159" s="226">
        <v>0</v>
      </c>
      <c r="BB159" s="163" t="s">
        <v>136</v>
      </c>
      <c r="BC159" s="225" t="s">
        <v>2863</v>
      </c>
      <c r="BD159" s="137"/>
      <c r="BE159" s="139" t="s">
        <v>2683</v>
      </c>
    </row>
    <row r="160" spans="1:57" s="138" customFormat="1" ht="69.75" customHeight="1">
      <c r="A160" s="225">
        <v>2</v>
      </c>
      <c r="B160" s="225" t="s">
        <v>3546</v>
      </c>
      <c r="C160" s="7" t="s">
        <v>133</v>
      </c>
      <c r="D160" s="225" t="s">
        <v>2704</v>
      </c>
      <c r="E160" s="225" t="s">
        <v>2851</v>
      </c>
      <c r="F160" s="7" t="s">
        <v>2852</v>
      </c>
      <c r="G160" s="163" t="s">
        <v>2853</v>
      </c>
      <c r="H160" s="163" t="s">
        <v>136</v>
      </c>
      <c r="I160" s="226">
        <v>817647</v>
      </c>
      <c r="J160" s="16" t="s">
        <v>3547</v>
      </c>
      <c r="K160" s="164" t="s">
        <v>3353</v>
      </c>
      <c r="L160" s="164" t="str">
        <f t="shared" si="27"/>
        <v>СМР, ПНР, оборудование (за исключением оборудования, предоставляемого Заказчиком)</v>
      </c>
      <c r="M160" s="165" t="s">
        <v>2856</v>
      </c>
      <c r="N160" s="62" t="s">
        <v>2675</v>
      </c>
      <c r="O160" s="164" t="s">
        <v>2857</v>
      </c>
      <c r="P160" s="223" t="s">
        <v>2858</v>
      </c>
      <c r="Q160" s="224">
        <v>657395.94984323054</v>
      </c>
      <c r="R160" s="224">
        <f t="shared" si="28"/>
        <v>775727.220815012</v>
      </c>
      <c r="S160" s="224">
        <v>597632.68167566403</v>
      </c>
      <c r="T160" s="224">
        <f t="shared" si="29"/>
        <v>705206.56437728356</v>
      </c>
      <c r="U160" s="224">
        <f t="shared" si="30"/>
        <v>597632.68167566403</v>
      </c>
      <c r="V160" s="224">
        <f t="shared" si="31"/>
        <v>705206.56437728356</v>
      </c>
      <c r="W160" s="225" t="s">
        <v>143</v>
      </c>
      <c r="X160" s="7" t="s">
        <v>133</v>
      </c>
      <c r="Y160" s="7" t="s">
        <v>133</v>
      </c>
      <c r="Z160" s="163" t="s">
        <v>144</v>
      </c>
      <c r="AA160" s="10">
        <v>42653</v>
      </c>
      <c r="AB160" s="10">
        <f t="shared" ref="AB160:AB162" si="36">AA160+60</f>
        <v>42713</v>
      </c>
      <c r="AC160" s="163" t="s">
        <v>501</v>
      </c>
      <c r="AD160" s="163" t="s">
        <v>501</v>
      </c>
      <c r="AE160" s="164" t="str">
        <f t="shared" si="26"/>
        <v>Выполнение СМР, ПНР, оборудование (за исключением оборудования, предоставляемого Заказчиком)</v>
      </c>
      <c r="AF160" s="165" t="s">
        <v>146</v>
      </c>
      <c r="AG160" s="226">
        <v>796</v>
      </c>
      <c r="AH160" s="226" t="s">
        <v>147</v>
      </c>
      <c r="AI160" s="226">
        <v>1</v>
      </c>
      <c r="AJ160" s="226">
        <v>46</v>
      </c>
      <c r="AK160" s="225" t="s">
        <v>159</v>
      </c>
      <c r="AL160" s="227">
        <f t="shared" si="32"/>
        <v>42733</v>
      </c>
      <c r="AM160" s="227">
        <f t="shared" si="33"/>
        <v>42733</v>
      </c>
      <c r="AN160" s="227">
        <v>43830</v>
      </c>
      <c r="AO160" s="163" t="s">
        <v>724</v>
      </c>
      <c r="AP160" s="226" t="s">
        <v>501</v>
      </c>
      <c r="AQ160" s="226" t="s">
        <v>136</v>
      </c>
      <c r="AR160" s="228" t="s">
        <v>501</v>
      </c>
      <c r="AS160" s="225" t="s">
        <v>2859</v>
      </c>
      <c r="AT160" s="229" t="s">
        <v>3548</v>
      </c>
      <c r="AU160" s="230" t="s">
        <v>3549</v>
      </c>
      <c r="AV160" s="223" t="s">
        <v>2862</v>
      </c>
      <c r="AW160" s="231">
        <v>43800</v>
      </c>
      <c r="AX160" s="170">
        <v>841180.25159999996</v>
      </c>
      <c r="AY160" s="170">
        <v>841180.25159999996</v>
      </c>
      <c r="AZ160" s="226">
        <v>126</v>
      </c>
      <c r="BA160" s="226">
        <v>2.0350000000000001</v>
      </c>
      <c r="BB160" s="163" t="s">
        <v>136</v>
      </c>
      <c r="BC160" s="225" t="s">
        <v>2863</v>
      </c>
      <c r="BD160" s="137">
        <v>37326</v>
      </c>
      <c r="BE160" s="123" t="s">
        <v>2864</v>
      </c>
    </row>
    <row r="161" spans="1:62" s="138" customFormat="1" ht="96" customHeight="1">
      <c r="A161" s="225">
        <v>2</v>
      </c>
      <c r="B161" s="225" t="s">
        <v>3550</v>
      </c>
      <c r="C161" s="7" t="s">
        <v>133</v>
      </c>
      <c r="D161" s="225" t="s">
        <v>2704</v>
      </c>
      <c r="E161" s="225" t="s">
        <v>2851</v>
      </c>
      <c r="F161" s="7" t="s">
        <v>2852</v>
      </c>
      <c r="G161" s="163" t="s">
        <v>2853</v>
      </c>
      <c r="H161" s="163" t="s">
        <v>136</v>
      </c>
      <c r="I161" s="226">
        <v>814332</v>
      </c>
      <c r="J161" s="16" t="s">
        <v>3551</v>
      </c>
      <c r="K161" s="164" t="s">
        <v>3353</v>
      </c>
      <c r="L161" s="164" t="str">
        <f t="shared" si="27"/>
        <v>СМР, ПНР, оборудование (за исключением оборудования, предоставляемого Заказчиком)</v>
      </c>
      <c r="M161" s="165" t="s">
        <v>2856</v>
      </c>
      <c r="N161" s="62" t="s">
        <v>2675</v>
      </c>
      <c r="O161" s="164" t="s">
        <v>2857</v>
      </c>
      <c r="P161" s="223" t="s">
        <v>2962</v>
      </c>
      <c r="Q161" s="224">
        <v>156354.90207035642</v>
      </c>
      <c r="R161" s="224">
        <f t="shared" si="28"/>
        <v>184498.78444302056</v>
      </c>
      <c r="S161" s="224">
        <v>109448.43144924949</v>
      </c>
      <c r="T161" s="224">
        <f t="shared" si="29"/>
        <v>129149.14911011439</v>
      </c>
      <c r="U161" s="224">
        <f t="shared" si="30"/>
        <v>109448.43144924949</v>
      </c>
      <c r="V161" s="224">
        <f t="shared" si="31"/>
        <v>129149.14911011439</v>
      </c>
      <c r="W161" s="225" t="s">
        <v>143</v>
      </c>
      <c r="X161" s="7" t="s">
        <v>133</v>
      </c>
      <c r="Y161" s="7" t="s">
        <v>133</v>
      </c>
      <c r="Z161" s="163" t="s">
        <v>144</v>
      </c>
      <c r="AA161" s="10">
        <v>42653</v>
      </c>
      <c r="AB161" s="10">
        <f t="shared" si="36"/>
        <v>42713</v>
      </c>
      <c r="AC161" s="163" t="s">
        <v>501</v>
      </c>
      <c r="AD161" s="163" t="s">
        <v>501</v>
      </c>
      <c r="AE161" s="164" t="str">
        <f t="shared" si="26"/>
        <v>Выполнение СМР, ПНР, оборудование (за исключением оборудования, предоставляемого Заказчиком)</v>
      </c>
      <c r="AF161" s="165" t="s">
        <v>146</v>
      </c>
      <c r="AG161" s="226">
        <v>796</v>
      </c>
      <c r="AH161" s="226" t="s">
        <v>147</v>
      </c>
      <c r="AI161" s="226">
        <v>1</v>
      </c>
      <c r="AJ161" s="226">
        <v>46</v>
      </c>
      <c r="AK161" s="225" t="s">
        <v>159</v>
      </c>
      <c r="AL161" s="227">
        <f t="shared" si="32"/>
        <v>42733</v>
      </c>
      <c r="AM161" s="227">
        <f t="shared" si="33"/>
        <v>42733</v>
      </c>
      <c r="AN161" s="227">
        <v>43100</v>
      </c>
      <c r="AO161" s="225" t="s">
        <v>292</v>
      </c>
      <c r="AP161" s="226" t="s">
        <v>501</v>
      </c>
      <c r="AQ161" s="226" t="s">
        <v>136</v>
      </c>
      <c r="AR161" s="228" t="s">
        <v>501</v>
      </c>
      <c r="AS161" s="225" t="s">
        <v>2859</v>
      </c>
      <c r="AT161" s="229" t="s">
        <v>3552</v>
      </c>
      <c r="AU161" s="230" t="s">
        <v>3553</v>
      </c>
      <c r="AV161" s="223" t="s">
        <v>3554</v>
      </c>
      <c r="AW161" s="231">
        <v>44561</v>
      </c>
      <c r="AX161" s="170">
        <v>1027209.439084</v>
      </c>
      <c r="AY161" s="170">
        <v>600432.97068000003</v>
      </c>
      <c r="AZ161" s="226">
        <v>200</v>
      </c>
      <c r="BA161" s="226">
        <v>0</v>
      </c>
      <c r="BB161" s="163" t="s">
        <v>136</v>
      </c>
      <c r="BC161" s="225" t="s">
        <v>2863</v>
      </c>
      <c r="BD161" s="137">
        <v>12150.09</v>
      </c>
      <c r="BE161" s="123" t="s">
        <v>2864</v>
      </c>
    </row>
    <row r="162" spans="1:62" s="138" customFormat="1" ht="69.75" customHeight="1">
      <c r="A162" s="225">
        <v>2</v>
      </c>
      <c r="B162" s="225" t="s">
        <v>3555</v>
      </c>
      <c r="C162" s="7" t="s">
        <v>133</v>
      </c>
      <c r="D162" s="225" t="s">
        <v>2704</v>
      </c>
      <c r="E162" s="225" t="s">
        <v>2851</v>
      </c>
      <c r="F162" s="7" t="s">
        <v>2852</v>
      </c>
      <c r="G162" s="163" t="s">
        <v>2853</v>
      </c>
      <c r="H162" s="163" t="s">
        <v>136</v>
      </c>
      <c r="I162" s="226">
        <v>813279</v>
      </c>
      <c r="J162" s="16" t="s">
        <v>3556</v>
      </c>
      <c r="K162" s="164" t="s">
        <v>3353</v>
      </c>
      <c r="L162" s="164" t="str">
        <f t="shared" si="27"/>
        <v>СМР, ПНР, оборудование (за исключением оборудования, предоставляемого Заказчиком)</v>
      </c>
      <c r="M162" s="165" t="s">
        <v>2856</v>
      </c>
      <c r="N162" s="62" t="s">
        <v>2675</v>
      </c>
      <c r="O162" s="164" t="s">
        <v>2857</v>
      </c>
      <c r="P162" s="223" t="s">
        <v>2858</v>
      </c>
      <c r="Q162" s="224">
        <v>367095.39051546418</v>
      </c>
      <c r="R162" s="224">
        <f t="shared" si="28"/>
        <v>433172.56080824771</v>
      </c>
      <c r="S162" s="224">
        <v>256966.77336082494</v>
      </c>
      <c r="T162" s="224">
        <f t="shared" si="29"/>
        <v>303220.79256577342</v>
      </c>
      <c r="U162" s="224">
        <f t="shared" si="30"/>
        <v>256966.77336082494</v>
      </c>
      <c r="V162" s="224">
        <f t="shared" si="31"/>
        <v>303220.79256577342</v>
      </c>
      <c r="W162" s="225" t="s">
        <v>143</v>
      </c>
      <c r="X162" s="7" t="s">
        <v>133</v>
      </c>
      <c r="Y162" s="7" t="s">
        <v>133</v>
      </c>
      <c r="Z162" s="163" t="s">
        <v>144</v>
      </c>
      <c r="AA162" s="10">
        <v>42653</v>
      </c>
      <c r="AB162" s="10">
        <f t="shared" si="36"/>
        <v>42713</v>
      </c>
      <c r="AC162" s="163" t="s">
        <v>501</v>
      </c>
      <c r="AD162" s="163" t="s">
        <v>501</v>
      </c>
      <c r="AE162" s="164" t="str">
        <f t="shared" si="26"/>
        <v>Выполнение СМР, ПНР, оборудование (за исключением оборудования, предоставляемого Заказчиком)</v>
      </c>
      <c r="AF162" s="165" t="s">
        <v>146</v>
      </c>
      <c r="AG162" s="226">
        <v>796</v>
      </c>
      <c r="AH162" s="226" t="s">
        <v>147</v>
      </c>
      <c r="AI162" s="226">
        <v>1</v>
      </c>
      <c r="AJ162" s="226">
        <v>46</v>
      </c>
      <c r="AK162" s="225" t="s">
        <v>159</v>
      </c>
      <c r="AL162" s="227">
        <f t="shared" si="32"/>
        <v>42733</v>
      </c>
      <c r="AM162" s="227">
        <f t="shared" si="33"/>
        <v>42733</v>
      </c>
      <c r="AN162" s="227">
        <v>43100</v>
      </c>
      <c r="AO162" s="225" t="s">
        <v>292</v>
      </c>
      <c r="AP162" s="226" t="s">
        <v>501</v>
      </c>
      <c r="AQ162" s="226" t="s">
        <v>136</v>
      </c>
      <c r="AR162" s="228" t="s">
        <v>501</v>
      </c>
      <c r="AS162" s="225" t="s">
        <v>2859</v>
      </c>
      <c r="AT162" s="229" t="s">
        <v>3557</v>
      </c>
      <c r="AU162" s="230" t="s">
        <v>3558</v>
      </c>
      <c r="AV162" s="223" t="s">
        <v>2862</v>
      </c>
      <c r="AW162" s="231">
        <v>44561</v>
      </c>
      <c r="AX162" s="170">
        <v>603780.34679999994</v>
      </c>
      <c r="AY162" s="170">
        <v>544780.41919299995</v>
      </c>
      <c r="AZ162" s="226">
        <v>126</v>
      </c>
      <c r="BA162" s="226">
        <v>0</v>
      </c>
      <c r="BB162" s="163" t="s">
        <v>136</v>
      </c>
      <c r="BC162" s="225" t="s">
        <v>2863</v>
      </c>
      <c r="BD162" s="137">
        <v>100399.99</v>
      </c>
      <c r="BE162" s="123" t="s">
        <v>2864</v>
      </c>
    </row>
    <row r="163" spans="1:62" s="138" customFormat="1" ht="48.75" customHeight="1">
      <c r="A163" s="225">
        <v>2</v>
      </c>
      <c r="B163" s="225" t="s">
        <v>3559</v>
      </c>
      <c r="C163" s="7" t="s">
        <v>133</v>
      </c>
      <c r="D163" s="225" t="s">
        <v>2704</v>
      </c>
      <c r="E163" s="225" t="s">
        <v>2851</v>
      </c>
      <c r="F163" s="225" t="s">
        <v>2682</v>
      </c>
      <c r="G163" s="225" t="s">
        <v>2921</v>
      </c>
      <c r="H163" s="163" t="s">
        <v>136</v>
      </c>
      <c r="I163" s="226">
        <v>817659</v>
      </c>
      <c r="J163" s="16" t="s">
        <v>3560</v>
      </c>
      <c r="K163" s="164" t="s">
        <v>2923</v>
      </c>
      <c r="L163" s="164" t="str">
        <f t="shared" si="27"/>
        <v>ПИР, авторский надзор</v>
      </c>
      <c r="M163" s="165" t="s">
        <v>2856</v>
      </c>
      <c r="N163" s="62" t="s">
        <v>2675</v>
      </c>
      <c r="O163" s="164" t="s">
        <v>2857</v>
      </c>
      <c r="P163" s="223" t="s">
        <v>2858</v>
      </c>
      <c r="Q163" s="224">
        <v>21483.815161573111</v>
      </c>
      <c r="R163" s="224">
        <f t="shared" si="28"/>
        <v>25350.901890656271</v>
      </c>
      <c r="S163" s="224">
        <v>16016.184202952752</v>
      </c>
      <c r="T163" s="224">
        <f t="shared" si="29"/>
        <v>18899.097359484247</v>
      </c>
      <c r="U163" s="224">
        <f t="shared" si="30"/>
        <v>16016.184202952752</v>
      </c>
      <c r="V163" s="224">
        <f t="shared" si="31"/>
        <v>18899.097359484247</v>
      </c>
      <c r="W163" s="225" t="s">
        <v>3327</v>
      </c>
      <c r="X163" s="7" t="s">
        <v>133</v>
      </c>
      <c r="Y163" s="7" t="s">
        <v>133</v>
      </c>
      <c r="Z163" s="163" t="s">
        <v>144</v>
      </c>
      <c r="AA163" s="10">
        <v>42679</v>
      </c>
      <c r="AB163" s="10">
        <f t="shared" si="23"/>
        <v>42714</v>
      </c>
      <c r="AC163" s="163" t="s">
        <v>501</v>
      </c>
      <c r="AD163" s="163" t="s">
        <v>501</v>
      </c>
      <c r="AE163" s="164" t="str">
        <f t="shared" si="26"/>
        <v>Выполнение ПИР, авторский надзор</v>
      </c>
      <c r="AF163" s="165" t="s">
        <v>146</v>
      </c>
      <c r="AG163" s="226">
        <v>796</v>
      </c>
      <c r="AH163" s="226" t="s">
        <v>147</v>
      </c>
      <c r="AI163" s="226">
        <v>1</v>
      </c>
      <c r="AJ163" s="226">
        <v>46</v>
      </c>
      <c r="AK163" s="225" t="s">
        <v>159</v>
      </c>
      <c r="AL163" s="227">
        <f t="shared" si="32"/>
        <v>42734</v>
      </c>
      <c r="AM163" s="227">
        <f t="shared" si="33"/>
        <v>42734</v>
      </c>
      <c r="AN163" s="227">
        <v>43100</v>
      </c>
      <c r="AO163" s="225" t="s">
        <v>292</v>
      </c>
      <c r="AP163" s="226" t="s">
        <v>501</v>
      </c>
      <c r="AQ163" s="226" t="s">
        <v>136</v>
      </c>
      <c r="AR163" s="228" t="s">
        <v>501</v>
      </c>
      <c r="AS163" s="225" t="s">
        <v>2859</v>
      </c>
      <c r="AT163" s="229" t="s">
        <v>3561</v>
      </c>
      <c r="AU163" s="230" t="s">
        <v>3562</v>
      </c>
      <c r="AV163" s="223" t="s">
        <v>2862</v>
      </c>
      <c r="AW163" s="231">
        <v>44166</v>
      </c>
      <c r="AX163" s="170">
        <v>368925.99699999997</v>
      </c>
      <c r="AY163" s="170">
        <v>368925.99699999997</v>
      </c>
      <c r="AZ163" s="226">
        <v>50</v>
      </c>
      <c r="BA163" s="226">
        <v>0</v>
      </c>
      <c r="BB163" s="163" t="s">
        <v>136</v>
      </c>
      <c r="BC163" s="225" t="s">
        <v>2863</v>
      </c>
      <c r="BD163" s="137"/>
      <c r="BE163" s="139" t="s">
        <v>2683</v>
      </c>
    </row>
    <row r="164" spans="1:62" s="138" customFormat="1" ht="93" customHeight="1">
      <c r="A164" s="225">
        <v>2</v>
      </c>
      <c r="B164" s="225" t="s">
        <v>3563</v>
      </c>
      <c r="C164" s="7" t="s">
        <v>133</v>
      </c>
      <c r="D164" s="225" t="s">
        <v>2704</v>
      </c>
      <c r="E164" s="225" t="s">
        <v>2851</v>
      </c>
      <c r="F164" s="7" t="s">
        <v>2852</v>
      </c>
      <c r="G164" s="163" t="s">
        <v>2853</v>
      </c>
      <c r="H164" s="163" t="s">
        <v>136</v>
      </c>
      <c r="I164" s="226">
        <v>814318</v>
      </c>
      <c r="J164" s="16" t="s">
        <v>3564</v>
      </c>
      <c r="K164" s="164" t="s">
        <v>3353</v>
      </c>
      <c r="L164" s="164" t="str">
        <f t="shared" si="27"/>
        <v>СМР, ПНР, оборудование (за исключением оборудования, предоставляемого Заказчиком)</v>
      </c>
      <c r="M164" s="165" t="s">
        <v>2856</v>
      </c>
      <c r="N164" s="62" t="s">
        <v>2675</v>
      </c>
      <c r="O164" s="164" t="s">
        <v>2857</v>
      </c>
      <c r="P164" s="223" t="s">
        <v>2858</v>
      </c>
      <c r="Q164" s="224">
        <v>108275.95300408383</v>
      </c>
      <c r="R164" s="224">
        <f t="shared" si="28"/>
        <v>127765.62454481891</v>
      </c>
      <c r="S164" s="224">
        <v>98432.684549167112</v>
      </c>
      <c r="T164" s="224">
        <f t="shared" si="29"/>
        <v>116150.56776801718</v>
      </c>
      <c r="U164" s="224">
        <f t="shared" si="30"/>
        <v>98432.684549167112</v>
      </c>
      <c r="V164" s="224">
        <f t="shared" si="31"/>
        <v>116150.56776801718</v>
      </c>
      <c r="W164" s="225" t="s">
        <v>143</v>
      </c>
      <c r="X164" s="7" t="s">
        <v>133</v>
      </c>
      <c r="Y164" s="7" t="s">
        <v>133</v>
      </c>
      <c r="Z164" s="163" t="s">
        <v>144</v>
      </c>
      <c r="AA164" s="10">
        <v>42653</v>
      </c>
      <c r="AB164" s="10">
        <f t="shared" ref="AB164:AB168" si="37">AA164+60</f>
        <v>42713</v>
      </c>
      <c r="AC164" s="163" t="s">
        <v>501</v>
      </c>
      <c r="AD164" s="163" t="s">
        <v>501</v>
      </c>
      <c r="AE164" s="164" t="str">
        <f t="shared" si="26"/>
        <v>Выполнение СМР, ПНР, оборудование (за исключением оборудования, предоставляемого Заказчиком)</v>
      </c>
      <c r="AF164" s="165" t="s">
        <v>146</v>
      </c>
      <c r="AG164" s="226">
        <v>796</v>
      </c>
      <c r="AH164" s="226" t="s">
        <v>147</v>
      </c>
      <c r="AI164" s="226">
        <v>1</v>
      </c>
      <c r="AJ164" s="226">
        <v>46</v>
      </c>
      <c r="AK164" s="225" t="s">
        <v>159</v>
      </c>
      <c r="AL164" s="227">
        <f t="shared" si="32"/>
        <v>42733</v>
      </c>
      <c r="AM164" s="227">
        <f t="shared" si="33"/>
        <v>42733</v>
      </c>
      <c r="AN164" s="227">
        <v>43100</v>
      </c>
      <c r="AO164" s="225" t="s">
        <v>292</v>
      </c>
      <c r="AP164" s="226" t="s">
        <v>501</v>
      </c>
      <c r="AQ164" s="226" t="s">
        <v>136</v>
      </c>
      <c r="AR164" s="228" t="s">
        <v>501</v>
      </c>
      <c r="AS164" s="225" t="s">
        <v>2859</v>
      </c>
      <c r="AT164" s="229" t="s">
        <v>3565</v>
      </c>
      <c r="AU164" s="230" t="s">
        <v>3566</v>
      </c>
      <c r="AV164" s="223" t="s">
        <v>2862</v>
      </c>
      <c r="AW164" s="231">
        <v>43070</v>
      </c>
      <c r="AX164" s="170">
        <v>150631.92059999998</v>
      </c>
      <c r="AY164" s="170">
        <v>131141.13935000004</v>
      </c>
      <c r="AZ164" s="226">
        <v>32</v>
      </c>
      <c r="BA164" s="226">
        <v>0</v>
      </c>
      <c r="BB164" s="163" t="s">
        <v>136</v>
      </c>
      <c r="BC164" s="225" t="s">
        <v>2863</v>
      </c>
      <c r="BD164" s="137">
        <v>14347.037</v>
      </c>
      <c r="BE164" s="123" t="s">
        <v>2864</v>
      </c>
    </row>
    <row r="165" spans="1:62" s="138" customFormat="1" ht="48" customHeight="1">
      <c r="A165" s="225">
        <v>2</v>
      </c>
      <c r="B165" s="225" t="s">
        <v>3567</v>
      </c>
      <c r="C165" s="7" t="s">
        <v>133</v>
      </c>
      <c r="D165" s="225" t="s">
        <v>2704</v>
      </c>
      <c r="E165" s="225" t="s">
        <v>2851</v>
      </c>
      <c r="F165" s="7" t="s">
        <v>2852</v>
      </c>
      <c r="G165" s="163" t="s">
        <v>2853</v>
      </c>
      <c r="H165" s="163" t="s">
        <v>136</v>
      </c>
      <c r="I165" s="226">
        <v>817648</v>
      </c>
      <c r="J165" s="16" t="s">
        <v>3568</v>
      </c>
      <c r="K165" s="164" t="s">
        <v>2855</v>
      </c>
      <c r="L165" s="164" t="str">
        <f t="shared" si="27"/>
        <v>СМР, ПНР, оборудование</v>
      </c>
      <c r="M165" s="165" t="s">
        <v>2856</v>
      </c>
      <c r="N165" s="62" t="s">
        <v>2675</v>
      </c>
      <c r="O165" s="164" t="s">
        <v>2857</v>
      </c>
      <c r="P165" s="223" t="s">
        <v>2858</v>
      </c>
      <c r="Q165" s="224">
        <v>342745.79282208235</v>
      </c>
      <c r="R165" s="224">
        <f t="shared" si="28"/>
        <v>404440.03553005715</v>
      </c>
      <c r="S165" s="224">
        <v>311587.08438371122</v>
      </c>
      <c r="T165" s="224">
        <f t="shared" si="29"/>
        <v>367672.75957277924</v>
      </c>
      <c r="U165" s="224">
        <f t="shared" si="30"/>
        <v>311587.08438371122</v>
      </c>
      <c r="V165" s="224">
        <f t="shared" si="31"/>
        <v>367672.75957277924</v>
      </c>
      <c r="W165" s="225" t="s">
        <v>143</v>
      </c>
      <c r="X165" s="7" t="s">
        <v>133</v>
      </c>
      <c r="Y165" s="7" t="s">
        <v>133</v>
      </c>
      <c r="Z165" s="163" t="s">
        <v>144</v>
      </c>
      <c r="AA165" s="10">
        <v>42653</v>
      </c>
      <c r="AB165" s="10">
        <f t="shared" si="37"/>
        <v>42713</v>
      </c>
      <c r="AC165" s="163" t="s">
        <v>501</v>
      </c>
      <c r="AD165" s="163" t="s">
        <v>501</v>
      </c>
      <c r="AE165" s="164" t="str">
        <f t="shared" si="26"/>
        <v>Выполнение СМР, ПНР, оборудование</v>
      </c>
      <c r="AF165" s="165" t="s">
        <v>146</v>
      </c>
      <c r="AG165" s="226">
        <v>796</v>
      </c>
      <c r="AH165" s="226" t="s">
        <v>147</v>
      </c>
      <c r="AI165" s="226">
        <v>1</v>
      </c>
      <c r="AJ165" s="226">
        <v>46</v>
      </c>
      <c r="AK165" s="225" t="s">
        <v>159</v>
      </c>
      <c r="AL165" s="227">
        <f t="shared" si="32"/>
        <v>42733</v>
      </c>
      <c r="AM165" s="227">
        <f t="shared" si="33"/>
        <v>42733</v>
      </c>
      <c r="AN165" s="227">
        <v>43830</v>
      </c>
      <c r="AO165" s="163" t="s">
        <v>724</v>
      </c>
      <c r="AP165" s="226" t="s">
        <v>501</v>
      </c>
      <c r="AQ165" s="226" t="s">
        <v>136</v>
      </c>
      <c r="AR165" s="228" t="s">
        <v>501</v>
      </c>
      <c r="AS165" s="225" t="s">
        <v>2859</v>
      </c>
      <c r="AT165" s="229" t="s">
        <v>3569</v>
      </c>
      <c r="AU165" s="230" t="s">
        <v>3570</v>
      </c>
      <c r="AV165" s="223" t="s">
        <v>2862</v>
      </c>
      <c r="AW165" s="231">
        <v>43800</v>
      </c>
      <c r="AX165" s="170">
        <v>422911.91739999992</v>
      </c>
      <c r="AY165" s="170">
        <v>397537.20235599991</v>
      </c>
      <c r="AZ165" s="226">
        <v>0</v>
      </c>
      <c r="BA165" s="226">
        <v>29.4</v>
      </c>
      <c r="BB165" s="163" t="s">
        <v>136</v>
      </c>
      <c r="BC165" s="225" t="s">
        <v>2863</v>
      </c>
      <c r="BD165" s="137">
        <v>12414.78</v>
      </c>
      <c r="BE165" s="123" t="s">
        <v>2864</v>
      </c>
    </row>
    <row r="166" spans="1:62" s="138" customFormat="1" ht="48" customHeight="1">
      <c r="A166" s="225">
        <v>2</v>
      </c>
      <c r="B166" s="225" t="s">
        <v>3571</v>
      </c>
      <c r="C166" s="7" t="s">
        <v>133</v>
      </c>
      <c r="D166" s="225" t="s">
        <v>2704</v>
      </c>
      <c r="E166" s="225" t="s">
        <v>2851</v>
      </c>
      <c r="F166" s="7" t="s">
        <v>2852</v>
      </c>
      <c r="G166" s="163" t="s">
        <v>2853</v>
      </c>
      <c r="H166" s="163" t="s">
        <v>136</v>
      </c>
      <c r="I166" s="226">
        <v>817649</v>
      </c>
      <c r="J166" s="16" t="s">
        <v>3572</v>
      </c>
      <c r="K166" s="164" t="s">
        <v>2855</v>
      </c>
      <c r="L166" s="164" t="str">
        <f t="shared" si="27"/>
        <v>СМР, ПНР, оборудование</v>
      </c>
      <c r="M166" s="165" t="s">
        <v>2856</v>
      </c>
      <c r="N166" s="62" t="s">
        <v>2675</v>
      </c>
      <c r="O166" s="164" t="s">
        <v>2857</v>
      </c>
      <c r="P166" s="223" t="s">
        <v>2858</v>
      </c>
      <c r="Q166" s="224">
        <v>95384.895637673239</v>
      </c>
      <c r="R166" s="224">
        <f t="shared" si="28"/>
        <v>112554.17685245442</v>
      </c>
      <c r="S166" s="224">
        <v>66769.426946371299</v>
      </c>
      <c r="T166" s="224">
        <f t="shared" si="29"/>
        <v>78787.923796718125</v>
      </c>
      <c r="U166" s="224">
        <f t="shared" si="30"/>
        <v>66769.426946371299</v>
      </c>
      <c r="V166" s="224">
        <f t="shared" si="31"/>
        <v>78787.923796718125</v>
      </c>
      <c r="W166" s="225" t="s">
        <v>143</v>
      </c>
      <c r="X166" s="7" t="s">
        <v>133</v>
      </c>
      <c r="Y166" s="7" t="s">
        <v>133</v>
      </c>
      <c r="Z166" s="163" t="s">
        <v>144</v>
      </c>
      <c r="AA166" s="10">
        <v>42653</v>
      </c>
      <c r="AB166" s="10">
        <f t="shared" si="37"/>
        <v>42713</v>
      </c>
      <c r="AC166" s="163" t="s">
        <v>501</v>
      </c>
      <c r="AD166" s="163" t="s">
        <v>501</v>
      </c>
      <c r="AE166" s="164" t="str">
        <f t="shared" si="26"/>
        <v>Выполнение СМР, ПНР, оборудование</v>
      </c>
      <c r="AF166" s="165" t="s">
        <v>146</v>
      </c>
      <c r="AG166" s="226">
        <v>796</v>
      </c>
      <c r="AH166" s="226" t="s">
        <v>147</v>
      </c>
      <c r="AI166" s="226">
        <v>1</v>
      </c>
      <c r="AJ166" s="226">
        <v>46</v>
      </c>
      <c r="AK166" s="225" t="s">
        <v>159</v>
      </c>
      <c r="AL166" s="227">
        <f t="shared" si="32"/>
        <v>42733</v>
      </c>
      <c r="AM166" s="227">
        <f t="shared" si="33"/>
        <v>42733</v>
      </c>
      <c r="AN166" s="227">
        <v>43100</v>
      </c>
      <c r="AO166" s="225" t="s">
        <v>292</v>
      </c>
      <c r="AP166" s="226" t="s">
        <v>501</v>
      </c>
      <c r="AQ166" s="226" t="s">
        <v>136</v>
      </c>
      <c r="AR166" s="228" t="s">
        <v>501</v>
      </c>
      <c r="AS166" s="225" t="s">
        <v>2859</v>
      </c>
      <c r="AT166" s="229" t="s">
        <v>3573</v>
      </c>
      <c r="AU166" s="230" t="s">
        <v>3574</v>
      </c>
      <c r="AV166" s="223" t="s">
        <v>2862</v>
      </c>
      <c r="AW166" s="231">
        <v>43070</v>
      </c>
      <c r="AX166" s="170">
        <v>382769.53279999999</v>
      </c>
      <c r="AY166" s="170">
        <v>323280.94726562506</v>
      </c>
      <c r="AZ166" s="226">
        <v>0</v>
      </c>
      <c r="BA166" s="226">
        <v>22.6</v>
      </c>
      <c r="BB166" s="163" t="s">
        <v>136</v>
      </c>
      <c r="BC166" s="225" t="s">
        <v>2863</v>
      </c>
      <c r="BD166" s="137">
        <v>240292.8</v>
      </c>
      <c r="BE166" s="123" t="s">
        <v>2864</v>
      </c>
    </row>
    <row r="167" spans="1:62" s="138" customFormat="1" ht="48" customHeight="1">
      <c r="A167" s="225">
        <v>2</v>
      </c>
      <c r="B167" s="225" t="s">
        <v>3575</v>
      </c>
      <c r="C167" s="7" t="s">
        <v>133</v>
      </c>
      <c r="D167" s="225" t="s">
        <v>2704</v>
      </c>
      <c r="E167" s="225" t="s">
        <v>2851</v>
      </c>
      <c r="F167" s="7" t="s">
        <v>2852</v>
      </c>
      <c r="G167" s="163" t="s">
        <v>2853</v>
      </c>
      <c r="H167" s="73" t="s">
        <v>408</v>
      </c>
      <c r="I167" s="226">
        <v>817650</v>
      </c>
      <c r="J167" s="16" t="s">
        <v>3576</v>
      </c>
      <c r="K167" s="164" t="s">
        <v>2855</v>
      </c>
      <c r="L167" s="164" t="str">
        <f t="shared" si="27"/>
        <v>СМР, ПНР, оборудование</v>
      </c>
      <c r="M167" s="165" t="s">
        <v>2856</v>
      </c>
      <c r="N167" s="62" t="s">
        <v>2675</v>
      </c>
      <c r="O167" s="164" t="s">
        <v>2857</v>
      </c>
      <c r="P167" s="223" t="s">
        <v>2858</v>
      </c>
      <c r="Q167" s="224">
        <v>117102.28043652626</v>
      </c>
      <c r="R167" s="224">
        <f t="shared" si="28"/>
        <v>138180.69091510097</v>
      </c>
      <c r="S167" s="224">
        <v>81971.596305568353</v>
      </c>
      <c r="T167" s="224">
        <f t="shared" si="29"/>
        <v>96726.483640570645</v>
      </c>
      <c r="U167" s="224">
        <f t="shared" si="30"/>
        <v>81971.596305568353</v>
      </c>
      <c r="V167" s="224">
        <f t="shared" si="31"/>
        <v>96726.483640570645</v>
      </c>
      <c r="W167" s="225" t="s">
        <v>143</v>
      </c>
      <c r="X167" s="7" t="s">
        <v>133</v>
      </c>
      <c r="Y167" s="7" t="s">
        <v>133</v>
      </c>
      <c r="Z167" s="163" t="s">
        <v>144</v>
      </c>
      <c r="AA167" s="10">
        <v>42653</v>
      </c>
      <c r="AB167" s="10">
        <f t="shared" si="37"/>
        <v>42713</v>
      </c>
      <c r="AC167" s="163" t="s">
        <v>501</v>
      </c>
      <c r="AD167" s="163" t="s">
        <v>501</v>
      </c>
      <c r="AE167" s="164" t="str">
        <f t="shared" si="26"/>
        <v>Выполнение СМР, ПНР, оборудование</v>
      </c>
      <c r="AF167" s="165" t="s">
        <v>146</v>
      </c>
      <c r="AG167" s="226">
        <v>796</v>
      </c>
      <c r="AH167" s="226" t="s">
        <v>147</v>
      </c>
      <c r="AI167" s="226">
        <v>1</v>
      </c>
      <c r="AJ167" s="226">
        <v>46</v>
      </c>
      <c r="AK167" s="225" t="s">
        <v>159</v>
      </c>
      <c r="AL167" s="227">
        <f t="shared" si="32"/>
        <v>42733</v>
      </c>
      <c r="AM167" s="227">
        <f t="shared" si="33"/>
        <v>42733</v>
      </c>
      <c r="AN167" s="227">
        <v>43100</v>
      </c>
      <c r="AO167" s="225" t="s">
        <v>292</v>
      </c>
      <c r="AP167" s="226" t="s">
        <v>501</v>
      </c>
      <c r="AQ167" s="226" t="s">
        <v>136</v>
      </c>
      <c r="AR167" s="228" t="s">
        <v>501</v>
      </c>
      <c r="AS167" s="225" t="s">
        <v>2859</v>
      </c>
      <c r="AT167" s="229" t="s">
        <v>3577</v>
      </c>
      <c r="AU167" s="230" t="s">
        <v>3578</v>
      </c>
      <c r="AV167" s="223" t="s">
        <v>2862</v>
      </c>
      <c r="AW167" s="231">
        <v>43070</v>
      </c>
      <c r="AX167" s="170">
        <v>184843.97919999997</v>
      </c>
      <c r="AY167" s="170">
        <v>180541.3766054</v>
      </c>
      <c r="AZ167" s="226">
        <v>40</v>
      </c>
      <c r="BA167" s="226">
        <v>5.04</v>
      </c>
      <c r="BB167" s="163" t="s">
        <v>136</v>
      </c>
      <c r="BC167" s="225" t="s">
        <v>2863</v>
      </c>
      <c r="BD167" s="137">
        <v>26916.986000000001</v>
      </c>
      <c r="BE167" s="123" t="s">
        <v>2864</v>
      </c>
    </row>
    <row r="168" spans="1:62" s="138" customFormat="1" ht="48" customHeight="1">
      <c r="A168" s="225">
        <v>2</v>
      </c>
      <c r="B168" s="225" t="s">
        <v>3579</v>
      </c>
      <c r="C168" s="7" t="s">
        <v>133</v>
      </c>
      <c r="D168" s="225" t="s">
        <v>2704</v>
      </c>
      <c r="E168" s="225" t="s">
        <v>2851</v>
      </c>
      <c r="F168" s="7" t="s">
        <v>2852</v>
      </c>
      <c r="G168" s="163" t="s">
        <v>2853</v>
      </c>
      <c r="H168" s="73" t="s">
        <v>408</v>
      </c>
      <c r="I168" s="226">
        <v>815925</v>
      </c>
      <c r="J168" s="16" t="s">
        <v>3580</v>
      </c>
      <c r="K168" s="164" t="s">
        <v>2855</v>
      </c>
      <c r="L168" s="164" t="str">
        <f t="shared" si="27"/>
        <v>СМР, ПНР, оборудование</v>
      </c>
      <c r="M168" s="165" t="s">
        <v>2856</v>
      </c>
      <c r="N168" s="62" t="s">
        <v>2675</v>
      </c>
      <c r="O168" s="164" t="s">
        <v>2857</v>
      </c>
      <c r="P168" s="223" t="s">
        <v>2858</v>
      </c>
      <c r="Q168" s="224">
        <v>68737.119043039609</v>
      </c>
      <c r="R168" s="224">
        <f t="shared" si="28"/>
        <v>81109.800470786737</v>
      </c>
      <c r="S168" s="224">
        <v>64240.298171065049</v>
      </c>
      <c r="T168" s="224">
        <f t="shared" si="29"/>
        <v>75803.551841856752</v>
      </c>
      <c r="U168" s="224">
        <f t="shared" si="30"/>
        <v>64240.298171065049</v>
      </c>
      <c r="V168" s="224">
        <f t="shared" si="31"/>
        <v>75803.551841856752</v>
      </c>
      <c r="W168" s="225" t="s">
        <v>143</v>
      </c>
      <c r="X168" s="7" t="s">
        <v>133</v>
      </c>
      <c r="Y168" s="7" t="s">
        <v>133</v>
      </c>
      <c r="Z168" s="163" t="s">
        <v>144</v>
      </c>
      <c r="AA168" s="10">
        <v>42653</v>
      </c>
      <c r="AB168" s="10">
        <f t="shared" si="37"/>
        <v>42713</v>
      </c>
      <c r="AC168" s="163" t="s">
        <v>501</v>
      </c>
      <c r="AD168" s="163" t="s">
        <v>501</v>
      </c>
      <c r="AE168" s="164" t="str">
        <f t="shared" si="26"/>
        <v>Выполнение СМР, ПНР, оборудование</v>
      </c>
      <c r="AF168" s="165" t="s">
        <v>146</v>
      </c>
      <c r="AG168" s="226">
        <v>796</v>
      </c>
      <c r="AH168" s="226" t="s">
        <v>147</v>
      </c>
      <c r="AI168" s="226">
        <v>1</v>
      </c>
      <c r="AJ168" s="226">
        <v>46</v>
      </c>
      <c r="AK168" s="225" t="s">
        <v>159</v>
      </c>
      <c r="AL168" s="227">
        <f t="shared" si="32"/>
        <v>42733</v>
      </c>
      <c r="AM168" s="227">
        <f t="shared" si="33"/>
        <v>42733</v>
      </c>
      <c r="AN168" s="227">
        <v>43100</v>
      </c>
      <c r="AO168" s="225" t="s">
        <v>292</v>
      </c>
      <c r="AP168" s="226" t="s">
        <v>501</v>
      </c>
      <c r="AQ168" s="226" t="s">
        <v>136</v>
      </c>
      <c r="AR168" s="228" t="s">
        <v>501</v>
      </c>
      <c r="AS168" s="225" t="s">
        <v>2859</v>
      </c>
      <c r="AT168" s="229" t="s">
        <v>3581</v>
      </c>
      <c r="AU168" s="230" t="s">
        <v>3582</v>
      </c>
      <c r="AV168" s="223" t="s">
        <v>2862</v>
      </c>
      <c r="AW168" s="231">
        <v>43070</v>
      </c>
      <c r="AX168" s="170">
        <v>92891.724000000002</v>
      </c>
      <c r="AY168" s="170">
        <v>87032.475253906261</v>
      </c>
      <c r="AZ168" s="226">
        <v>0</v>
      </c>
      <c r="BA168" s="226">
        <v>9</v>
      </c>
      <c r="BB168" s="163" t="s">
        <v>136</v>
      </c>
      <c r="BC168" s="225" t="s">
        <v>2863</v>
      </c>
      <c r="BD168" s="137">
        <v>9333.4110000000001</v>
      </c>
      <c r="BE168" s="123" t="s">
        <v>2864</v>
      </c>
    </row>
    <row r="169" spans="1:62" s="138" customFormat="1" ht="51" customHeight="1">
      <c r="A169" s="225">
        <v>2</v>
      </c>
      <c r="B169" s="225" t="s">
        <v>3583</v>
      </c>
      <c r="C169" s="7" t="s">
        <v>133</v>
      </c>
      <c r="D169" s="225" t="s">
        <v>2704</v>
      </c>
      <c r="E169" s="225" t="s">
        <v>2851</v>
      </c>
      <c r="F169" s="225" t="s">
        <v>2682</v>
      </c>
      <c r="G169" s="232" t="s">
        <v>2921</v>
      </c>
      <c r="H169" s="163" t="s">
        <v>136</v>
      </c>
      <c r="I169" s="226">
        <v>817660</v>
      </c>
      <c r="J169" s="16" t="s">
        <v>3584</v>
      </c>
      <c r="K169" s="164" t="s">
        <v>2923</v>
      </c>
      <c r="L169" s="164" t="str">
        <f t="shared" si="27"/>
        <v>ПИР, авторский надзор</v>
      </c>
      <c r="M169" s="165" t="s">
        <v>2956</v>
      </c>
      <c r="N169" s="62" t="s">
        <v>2675</v>
      </c>
      <c r="O169" s="164" t="s">
        <v>2857</v>
      </c>
      <c r="P169" s="223" t="s">
        <v>2858</v>
      </c>
      <c r="Q169" s="224">
        <v>46877.276664900011</v>
      </c>
      <c r="R169" s="224">
        <f t="shared" si="28"/>
        <v>55315.18646458201</v>
      </c>
      <c r="S169" s="224">
        <v>42615.706059000004</v>
      </c>
      <c r="T169" s="224">
        <f t="shared" si="29"/>
        <v>50286.533149620001</v>
      </c>
      <c r="U169" s="224">
        <f t="shared" si="30"/>
        <v>42615.706059000004</v>
      </c>
      <c r="V169" s="224">
        <f t="shared" si="31"/>
        <v>50286.533149620001</v>
      </c>
      <c r="W169" s="225" t="s">
        <v>3327</v>
      </c>
      <c r="X169" s="7" t="s">
        <v>133</v>
      </c>
      <c r="Y169" s="7" t="s">
        <v>133</v>
      </c>
      <c r="Z169" s="163" t="s">
        <v>144</v>
      </c>
      <c r="AA169" s="10">
        <v>42679</v>
      </c>
      <c r="AB169" s="10">
        <f t="shared" ref="AB169:AB232" si="38">AA169+35</f>
        <v>42714</v>
      </c>
      <c r="AC169" s="163" t="s">
        <v>501</v>
      </c>
      <c r="AD169" s="163" t="s">
        <v>501</v>
      </c>
      <c r="AE169" s="164" t="str">
        <f t="shared" si="26"/>
        <v>Выполнение ПИР, авторский надзор</v>
      </c>
      <c r="AF169" s="165" t="s">
        <v>146</v>
      </c>
      <c r="AG169" s="226">
        <v>796</v>
      </c>
      <c r="AH169" s="226" t="s">
        <v>147</v>
      </c>
      <c r="AI169" s="226">
        <v>1</v>
      </c>
      <c r="AJ169" s="226">
        <v>46</v>
      </c>
      <c r="AK169" s="225" t="s">
        <v>159</v>
      </c>
      <c r="AL169" s="227">
        <f t="shared" si="32"/>
        <v>42734</v>
      </c>
      <c r="AM169" s="227">
        <f t="shared" si="33"/>
        <v>42734</v>
      </c>
      <c r="AN169" s="227">
        <v>43100</v>
      </c>
      <c r="AO169" s="225" t="s">
        <v>292</v>
      </c>
      <c r="AP169" s="226" t="s">
        <v>501</v>
      </c>
      <c r="AQ169" s="226" t="s">
        <v>136</v>
      </c>
      <c r="AR169" s="228" t="s">
        <v>501</v>
      </c>
      <c r="AS169" s="225" t="s">
        <v>2859</v>
      </c>
      <c r="AT169" s="233" t="s">
        <v>3585</v>
      </c>
      <c r="AU169" s="230" t="s">
        <v>3586</v>
      </c>
      <c r="AV169" s="223" t="s">
        <v>2862</v>
      </c>
      <c r="AW169" s="231" t="s">
        <v>3587</v>
      </c>
      <c r="AX169" s="170">
        <v>55873.925721799991</v>
      </c>
      <c r="AY169" s="170">
        <v>55873.925721799991</v>
      </c>
      <c r="AZ169" s="226">
        <v>126</v>
      </c>
      <c r="BA169" s="226"/>
      <c r="BB169" s="163" t="s">
        <v>136</v>
      </c>
      <c r="BC169" s="225" t="s">
        <v>2863</v>
      </c>
      <c r="BD169" s="137"/>
      <c r="BE169" s="140" t="s">
        <v>2683</v>
      </c>
    </row>
    <row r="170" spans="1:62" s="138" customFormat="1" ht="60" customHeight="1">
      <c r="A170" s="225">
        <v>2</v>
      </c>
      <c r="B170" s="225" t="s">
        <v>3588</v>
      </c>
      <c r="C170" s="7" t="s">
        <v>133</v>
      </c>
      <c r="D170" s="225" t="s">
        <v>2704</v>
      </c>
      <c r="E170" s="171" t="s">
        <v>4661</v>
      </c>
      <c r="F170" s="225" t="s">
        <v>2682</v>
      </c>
      <c r="G170" s="225" t="s">
        <v>2921</v>
      </c>
      <c r="H170" s="163" t="s">
        <v>136</v>
      </c>
      <c r="I170" s="226">
        <v>817661</v>
      </c>
      <c r="J170" s="16" t="s">
        <v>3589</v>
      </c>
      <c r="K170" s="164" t="s">
        <v>2923</v>
      </c>
      <c r="L170" s="164" t="str">
        <f t="shared" si="27"/>
        <v>ПИР, авторский надзор</v>
      </c>
      <c r="M170" s="165" t="s">
        <v>2856</v>
      </c>
      <c r="N170" s="62" t="s">
        <v>2675</v>
      </c>
      <c r="O170" s="164" t="s">
        <v>2857</v>
      </c>
      <c r="P170" s="223" t="s">
        <v>2858</v>
      </c>
      <c r="Q170" s="224">
        <v>2513.0004995029235</v>
      </c>
      <c r="R170" s="224">
        <f t="shared" si="28"/>
        <v>2965.3405894134494</v>
      </c>
      <c r="S170" s="224">
        <v>2136.050424577485</v>
      </c>
      <c r="T170" s="224">
        <f t="shared" si="29"/>
        <v>2520.5395010014322</v>
      </c>
      <c r="U170" s="224">
        <f t="shared" si="30"/>
        <v>2136.050424577485</v>
      </c>
      <c r="V170" s="224">
        <f t="shared" si="31"/>
        <v>2520.5395010014322</v>
      </c>
      <c r="W170" s="225" t="s">
        <v>3327</v>
      </c>
      <c r="X170" s="7" t="s">
        <v>133</v>
      </c>
      <c r="Y170" s="7" t="s">
        <v>133</v>
      </c>
      <c r="Z170" s="163" t="s">
        <v>144</v>
      </c>
      <c r="AA170" s="10">
        <v>42679</v>
      </c>
      <c r="AB170" s="10">
        <f t="shared" si="38"/>
        <v>42714</v>
      </c>
      <c r="AC170" s="163" t="s">
        <v>501</v>
      </c>
      <c r="AD170" s="163" t="s">
        <v>501</v>
      </c>
      <c r="AE170" s="164" t="str">
        <f t="shared" si="26"/>
        <v>Выполнение ПИР, авторский надзор</v>
      </c>
      <c r="AF170" s="165" t="s">
        <v>146</v>
      </c>
      <c r="AG170" s="226">
        <v>796</v>
      </c>
      <c r="AH170" s="226" t="s">
        <v>147</v>
      </c>
      <c r="AI170" s="226">
        <v>1</v>
      </c>
      <c r="AJ170" s="226">
        <v>46</v>
      </c>
      <c r="AK170" s="225" t="s">
        <v>159</v>
      </c>
      <c r="AL170" s="227">
        <f t="shared" si="32"/>
        <v>42734</v>
      </c>
      <c r="AM170" s="227">
        <f t="shared" si="33"/>
        <v>42734</v>
      </c>
      <c r="AN170" s="227">
        <v>42824</v>
      </c>
      <c r="AO170" s="225" t="s">
        <v>292</v>
      </c>
      <c r="AP170" s="226" t="s">
        <v>501</v>
      </c>
      <c r="AQ170" s="226" t="s">
        <v>136</v>
      </c>
      <c r="AR170" s="228" t="s">
        <v>501</v>
      </c>
      <c r="AS170" s="225" t="s">
        <v>2859</v>
      </c>
      <c r="AT170" s="229" t="s">
        <v>3590</v>
      </c>
      <c r="AU170" s="230" t="s">
        <v>3591</v>
      </c>
      <c r="AV170" s="223" t="s">
        <v>2862</v>
      </c>
      <c r="AW170" s="231">
        <v>44166</v>
      </c>
      <c r="AX170" s="170">
        <v>29332.793999999998</v>
      </c>
      <c r="AY170" s="170">
        <v>27286.32</v>
      </c>
      <c r="AZ170" s="226"/>
      <c r="BA170" s="226"/>
      <c r="BB170" s="163" t="s">
        <v>136</v>
      </c>
      <c r="BC170" s="171" t="s">
        <v>4661</v>
      </c>
      <c r="BD170" s="137"/>
      <c r="BE170" s="139" t="s">
        <v>2683</v>
      </c>
    </row>
    <row r="171" spans="1:62" s="138" customFormat="1" ht="93" customHeight="1">
      <c r="A171" s="225">
        <v>2</v>
      </c>
      <c r="B171" s="225" t="s">
        <v>3592</v>
      </c>
      <c r="C171" s="7" t="s">
        <v>133</v>
      </c>
      <c r="D171" s="225" t="s">
        <v>2704</v>
      </c>
      <c r="E171" s="225" t="s">
        <v>2851</v>
      </c>
      <c r="F171" s="7" t="s">
        <v>2852</v>
      </c>
      <c r="G171" s="163" t="s">
        <v>2853</v>
      </c>
      <c r="H171" s="73" t="s">
        <v>408</v>
      </c>
      <c r="I171" s="226">
        <v>817651</v>
      </c>
      <c r="J171" s="16" t="s">
        <v>3593</v>
      </c>
      <c r="K171" s="164" t="s">
        <v>2855</v>
      </c>
      <c r="L171" s="164" t="str">
        <f t="shared" si="27"/>
        <v>СМР, ПНР, оборудование</v>
      </c>
      <c r="M171" s="165" t="s">
        <v>2856</v>
      </c>
      <c r="N171" s="62" t="s">
        <v>2675</v>
      </c>
      <c r="O171" s="164" t="s">
        <v>2857</v>
      </c>
      <c r="P171" s="223" t="s">
        <v>2858</v>
      </c>
      <c r="Q171" s="224">
        <v>20734.177305969079</v>
      </c>
      <c r="R171" s="224">
        <f t="shared" si="28"/>
        <v>24466.32922104351</v>
      </c>
      <c r="S171" s="224">
        <v>19746.835529494361</v>
      </c>
      <c r="T171" s="224">
        <f t="shared" si="29"/>
        <v>23301.265924803345</v>
      </c>
      <c r="U171" s="224">
        <f t="shared" si="30"/>
        <v>19746.835529494361</v>
      </c>
      <c r="V171" s="224">
        <f t="shared" si="31"/>
        <v>23301.265924803345</v>
      </c>
      <c r="W171" s="225" t="s">
        <v>3327</v>
      </c>
      <c r="X171" s="7" t="s">
        <v>133</v>
      </c>
      <c r="Y171" s="7" t="s">
        <v>133</v>
      </c>
      <c r="Z171" s="163" t="s">
        <v>144</v>
      </c>
      <c r="AA171" s="10">
        <v>42679</v>
      </c>
      <c r="AB171" s="10">
        <f t="shared" si="38"/>
        <v>42714</v>
      </c>
      <c r="AC171" s="163" t="s">
        <v>501</v>
      </c>
      <c r="AD171" s="163" t="s">
        <v>501</v>
      </c>
      <c r="AE171" s="164" t="str">
        <f t="shared" si="26"/>
        <v>Выполнение СМР, ПНР, оборудование</v>
      </c>
      <c r="AF171" s="165" t="s">
        <v>146</v>
      </c>
      <c r="AG171" s="226">
        <v>796</v>
      </c>
      <c r="AH171" s="226" t="s">
        <v>147</v>
      </c>
      <c r="AI171" s="226">
        <v>1</v>
      </c>
      <c r="AJ171" s="226">
        <v>46</v>
      </c>
      <c r="AK171" s="225" t="s">
        <v>159</v>
      </c>
      <c r="AL171" s="227">
        <f t="shared" si="32"/>
        <v>42734</v>
      </c>
      <c r="AM171" s="227">
        <f t="shared" si="33"/>
        <v>42734</v>
      </c>
      <c r="AN171" s="227">
        <v>43100</v>
      </c>
      <c r="AO171" s="225" t="s">
        <v>292</v>
      </c>
      <c r="AP171" s="226" t="s">
        <v>501</v>
      </c>
      <c r="AQ171" s="226" t="s">
        <v>136</v>
      </c>
      <c r="AR171" s="228" t="s">
        <v>501</v>
      </c>
      <c r="AS171" s="225" t="s">
        <v>2859</v>
      </c>
      <c r="AT171" s="11" t="s">
        <v>3594</v>
      </c>
      <c r="AU171" s="230" t="s">
        <v>3595</v>
      </c>
      <c r="AV171" s="223" t="s">
        <v>2862</v>
      </c>
      <c r="AW171" s="231">
        <v>43100</v>
      </c>
      <c r="AX171" s="170">
        <v>27293.456994</v>
      </c>
      <c r="AY171" s="170">
        <v>25389.262320000002</v>
      </c>
      <c r="AZ171" s="226">
        <v>0.8</v>
      </c>
      <c r="BA171" s="226"/>
      <c r="BB171" s="163" t="s">
        <v>136</v>
      </c>
      <c r="BC171" s="225" t="s">
        <v>2977</v>
      </c>
      <c r="BD171" s="137">
        <v>1414.09</v>
      </c>
      <c r="BE171" s="123" t="s">
        <v>2864</v>
      </c>
    </row>
    <row r="172" spans="1:62" s="138" customFormat="1" ht="93" customHeight="1">
      <c r="A172" s="225">
        <v>2</v>
      </c>
      <c r="B172" s="225" t="s">
        <v>3596</v>
      </c>
      <c r="C172" s="7" t="s">
        <v>133</v>
      </c>
      <c r="D172" s="225" t="s">
        <v>2704</v>
      </c>
      <c r="E172" s="225" t="s">
        <v>2851</v>
      </c>
      <c r="F172" s="7" t="s">
        <v>2852</v>
      </c>
      <c r="G172" s="163" t="s">
        <v>2853</v>
      </c>
      <c r="H172" s="73" t="s">
        <v>408</v>
      </c>
      <c r="I172" s="226">
        <v>817652</v>
      </c>
      <c r="J172" s="16" t="s">
        <v>3597</v>
      </c>
      <c r="K172" s="164" t="s">
        <v>2855</v>
      </c>
      <c r="L172" s="164" t="str">
        <f t="shared" si="27"/>
        <v>СМР, ПНР, оборудование</v>
      </c>
      <c r="M172" s="165" t="s">
        <v>2856</v>
      </c>
      <c r="N172" s="62" t="s">
        <v>2675</v>
      </c>
      <c r="O172" s="164" t="s">
        <v>2857</v>
      </c>
      <c r="P172" s="223" t="s">
        <v>2858</v>
      </c>
      <c r="Q172" s="224">
        <v>20678.857916160716</v>
      </c>
      <c r="R172" s="224">
        <f t="shared" si="28"/>
        <v>24401.052341069644</v>
      </c>
      <c r="S172" s="224">
        <v>19694.150396343539</v>
      </c>
      <c r="T172" s="224">
        <f t="shared" si="29"/>
        <v>23239.097467685373</v>
      </c>
      <c r="U172" s="224">
        <f t="shared" si="30"/>
        <v>19694.150396343539</v>
      </c>
      <c r="V172" s="224">
        <f t="shared" si="31"/>
        <v>23239.097467685373</v>
      </c>
      <c r="W172" s="225" t="s">
        <v>3327</v>
      </c>
      <c r="X172" s="7" t="s">
        <v>133</v>
      </c>
      <c r="Y172" s="7" t="s">
        <v>133</v>
      </c>
      <c r="Z172" s="163" t="s">
        <v>144</v>
      </c>
      <c r="AA172" s="10">
        <v>42679</v>
      </c>
      <c r="AB172" s="10">
        <f t="shared" si="38"/>
        <v>42714</v>
      </c>
      <c r="AC172" s="163" t="s">
        <v>501</v>
      </c>
      <c r="AD172" s="163" t="s">
        <v>501</v>
      </c>
      <c r="AE172" s="164" t="str">
        <f t="shared" si="26"/>
        <v>Выполнение СМР, ПНР, оборудование</v>
      </c>
      <c r="AF172" s="165" t="s">
        <v>146</v>
      </c>
      <c r="AG172" s="226">
        <v>796</v>
      </c>
      <c r="AH172" s="226" t="s">
        <v>147</v>
      </c>
      <c r="AI172" s="226">
        <v>1</v>
      </c>
      <c r="AJ172" s="226">
        <v>46</v>
      </c>
      <c r="AK172" s="225" t="s">
        <v>159</v>
      </c>
      <c r="AL172" s="227">
        <f t="shared" si="32"/>
        <v>42734</v>
      </c>
      <c r="AM172" s="227">
        <f t="shared" si="33"/>
        <v>42734</v>
      </c>
      <c r="AN172" s="227">
        <v>43465</v>
      </c>
      <c r="AO172" s="163" t="s">
        <v>1142</v>
      </c>
      <c r="AP172" s="226" t="s">
        <v>501</v>
      </c>
      <c r="AQ172" s="226" t="s">
        <v>136</v>
      </c>
      <c r="AR172" s="228" t="s">
        <v>501</v>
      </c>
      <c r="AS172" s="225" t="s">
        <v>2859</v>
      </c>
      <c r="AT172" s="225" t="s">
        <v>3598</v>
      </c>
      <c r="AU172" s="230" t="s">
        <v>3599</v>
      </c>
      <c r="AV172" s="223" t="s">
        <v>2862</v>
      </c>
      <c r="AW172" s="231">
        <v>43465</v>
      </c>
      <c r="AX172" s="170">
        <v>26307.000000000004</v>
      </c>
      <c r="AY172" s="170">
        <v>26306.999999999996</v>
      </c>
      <c r="AZ172" s="226"/>
      <c r="BA172" s="226">
        <v>15.8</v>
      </c>
      <c r="BB172" s="163" t="s">
        <v>136</v>
      </c>
      <c r="BC172" s="225" t="s">
        <v>2977</v>
      </c>
      <c r="BD172" s="141">
        <v>765.71799999999996</v>
      </c>
      <c r="BE172" s="123" t="s">
        <v>2864</v>
      </c>
    </row>
    <row r="173" spans="1:62" s="307" customFormat="1" ht="93" customHeight="1">
      <c r="A173" s="295">
        <v>2</v>
      </c>
      <c r="B173" s="295" t="s">
        <v>3600</v>
      </c>
      <c r="C173" s="266" t="s">
        <v>133</v>
      </c>
      <c r="D173" s="295" t="s">
        <v>2704</v>
      </c>
      <c r="E173" s="296" t="s">
        <v>2851</v>
      </c>
      <c r="F173" s="268" t="s">
        <v>2852</v>
      </c>
      <c r="G173" s="269" t="s">
        <v>2853</v>
      </c>
      <c r="H173" s="270" t="s">
        <v>408</v>
      </c>
      <c r="I173" s="297">
        <v>817653</v>
      </c>
      <c r="J173" s="271" t="s">
        <v>3601</v>
      </c>
      <c r="K173" s="272" t="s">
        <v>2855</v>
      </c>
      <c r="L173" s="272" t="str">
        <f t="shared" si="27"/>
        <v>СМР, ПНР, оборудование</v>
      </c>
      <c r="M173" s="273" t="s">
        <v>2856</v>
      </c>
      <c r="N173" s="274" t="s">
        <v>2675</v>
      </c>
      <c r="O173" s="272" t="s">
        <v>2857</v>
      </c>
      <c r="P173" s="298" t="s">
        <v>2962</v>
      </c>
      <c r="Q173" s="299">
        <f>AX173*0.8</f>
        <v>31168.800000000003</v>
      </c>
      <c r="R173" s="299">
        <f t="shared" si="28"/>
        <v>36779.184000000001</v>
      </c>
      <c r="S173" s="299">
        <f>AY173*0.77</f>
        <v>29999.97</v>
      </c>
      <c r="T173" s="299">
        <f t="shared" si="29"/>
        <v>35399.964599999999</v>
      </c>
      <c r="U173" s="299">
        <f t="shared" si="30"/>
        <v>29999.97</v>
      </c>
      <c r="V173" s="299">
        <f t="shared" si="31"/>
        <v>35399.964599999999</v>
      </c>
      <c r="W173" s="295" t="s">
        <v>3327</v>
      </c>
      <c r="X173" s="266" t="s">
        <v>133</v>
      </c>
      <c r="Y173" s="266" t="s">
        <v>133</v>
      </c>
      <c r="Z173" s="278" t="s">
        <v>144</v>
      </c>
      <c r="AA173" s="279">
        <v>42679</v>
      </c>
      <c r="AB173" s="279">
        <f t="shared" si="38"/>
        <v>42714</v>
      </c>
      <c r="AC173" s="278" t="s">
        <v>501</v>
      </c>
      <c r="AD173" s="278" t="s">
        <v>501</v>
      </c>
      <c r="AE173" s="272" t="str">
        <f t="shared" si="26"/>
        <v>Выполнение СМР, ПНР, оборудование</v>
      </c>
      <c r="AF173" s="273" t="s">
        <v>146</v>
      </c>
      <c r="AG173" s="300">
        <v>796</v>
      </c>
      <c r="AH173" s="300" t="s">
        <v>147</v>
      </c>
      <c r="AI173" s="300">
        <v>1</v>
      </c>
      <c r="AJ173" s="300">
        <v>46</v>
      </c>
      <c r="AK173" s="295" t="s">
        <v>159</v>
      </c>
      <c r="AL173" s="301">
        <f t="shared" si="32"/>
        <v>42734</v>
      </c>
      <c r="AM173" s="301">
        <f t="shared" si="33"/>
        <v>42734</v>
      </c>
      <c r="AN173" s="301">
        <v>43100</v>
      </c>
      <c r="AO173" s="295" t="s">
        <v>292</v>
      </c>
      <c r="AP173" s="300" t="s">
        <v>501</v>
      </c>
      <c r="AQ173" s="300" t="s">
        <v>136</v>
      </c>
      <c r="AR173" s="302" t="s">
        <v>501</v>
      </c>
      <c r="AS173" s="295" t="s">
        <v>2859</v>
      </c>
      <c r="AT173" s="295" t="s">
        <v>3602</v>
      </c>
      <c r="AU173" s="303" t="s">
        <v>3603</v>
      </c>
      <c r="AV173" s="298" t="s">
        <v>3604</v>
      </c>
      <c r="AW173" s="304">
        <v>43100</v>
      </c>
      <c r="AX173" s="282">
        <f>38.961*1000</f>
        <v>38961</v>
      </c>
      <c r="AY173" s="282">
        <f>38.961*1000</f>
        <v>38961</v>
      </c>
      <c r="AZ173" s="300"/>
      <c r="BA173" s="300">
        <v>23.4</v>
      </c>
      <c r="BB173" s="278" t="s">
        <v>136</v>
      </c>
      <c r="BC173" s="295" t="s">
        <v>2977</v>
      </c>
      <c r="BD173" s="305">
        <v>656.05167999999992</v>
      </c>
      <c r="BE173" s="287" t="s">
        <v>2864</v>
      </c>
      <c r="BF173" s="306" t="s">
        <v>4681</v>
      </c>
      <c r="BG173" s="288"/>
      <c r="BH173" s="288"/>
      <c r="BI173" s="288"/>
      <c r="BJ173" s="288"/>
    </row>
    <row r="174" spans="1:62" s="138" customFormat="1" ht="93" customHeight="1">
      <c r="A174" s="225">
        <v>2</v>
      </c>
      <c r="B174" s="225" t="s">
        <v>3605</v>
      </c>
      <c r="C174" s="7" t="s">
        <v>133</v>
      </c>
      <c r="D174" s="225" t="s">
        <v>2704</v>
      </c>
      <c r="E174" s="225" t="s">
        <v>2851</v>
      </c>
      <c r="F174" s="225" t="s">
        <v>2682</v>
      </c>
      <c r="G174" s="225" t="s">
        <v>2921</v>
      </c>
      <c r="H174" s="73" t="s">
        <v>408</v>
      </c>
      <c r="I174" s="226">
        <v>817664</v>
      </c>
      <c r="J174" s="16" t="s">
        <v>3606</v>
      </c>
      <c r="K174" s="164" t="s">
        <v>3607</v>
      </c>
      <c r="L174" s="164" t="str">
        <f t="shared" si="27"/>
        <v>ПИР</v>
      </c>
      <c r="M174" s="165" t="s">
        <v>2956</v>
      </c>
      <c r="N174" s="62" t="s">
        <v>2675</v>
      </c>
      <c r="O174" s="164" t="s">
        <v>2857</v>
      </c>
      <c r="P174" s="223" t="s">
        <v>2858</v>
      </c>
      <c r="Q174" s="224">
        <v>2519.6147175745418</v>
      </c>
      <c r="R174" s="224">
        <f t="shared" si="28"/>
        <v>2973.1453667379592</v>
      </c>
      <c r="S174" s="224">
        <v>1554.4514061202699</v>
      </c>
      <c r="T174" s="224">
        <f t="shared" si="29"/>
        <v>1834.2526592219183</v>
      </c>
      <c r="U174" s="224">
        <f t="shared" si="30"/>
        <v>1554.4514061202699</v>
      </c>
      <c r="V174" s="224">
        <f t="shared" si="31"/>
        <v>1834.2526592219183</v>
      </c>
      <c r="W174" s="225" t="s">
        <v>3327</v>
      </c>
      <c r="X174" s="7" t="s">
        <v>133</v>
      </c>
      <c r="Y174" s="7" t="s">
        <v>133</v>
      </c>
      <c r="Z174" s="163" t="s">
        <v>144</v>
      </c>
      <c r="AA174" s="10">
        <v>42444</v>
      </c>
      <c r="AB174" s="10">
        <f t="shared" si="38"/>
        <v>42479</v>
      </c>
      <c r="AC174" s="163" t="s">
        <v>501</v>
      </c>
      <c r="AD174" s="163" t="s">
        <v>501</v>
      </c>
      <c r="AE174" s="164" t="str">
        <f t="shared" si="26"/>
        <v>Выполнение ПИР</v>
      </c>
      <c r="AF174" s="165" t="s">
        <v>146</v>
      </c>
      <c r="AG174" s="226">
        <v>796</v>
      </c>
      <c r="AH174" s="226" t="s">
        <v>147</v>
      </c>
      <c r="AI174" s="226">
        <v>1</v>
      </c>
      <c r="AJ174" s="226">
        <v>46</v>
      </c>
      <c r="AK174" s="225" t="s">
        <v>159</v>
      </c>
      <c r="AL174" s="227">
        <f t="shared" si="32"/>
        <v>42499</v>
      </c>
      <c r="AM174" s="227">
        <f t="shared" si="33"/>
        <v>42499</v>
      </c>
      <c r="AN174" s="227">
        <v>42735</v>
      </c>
      <c r="AO174" s="226">
        <v>2016</v>
      </c>
      <c r="AP174" s="226" t="s">
        <v>501</v>
      </c>
      <c r="AQ174" s="226" t="s">
        <v>136</v>
      </c>
      <c r="AR174" s="228" t="s">
        <v>501</v>
      </c>
      <c r="AS174" s="225" t="s">
        <v>2859</v>
      </c>
      <c r="AT174" s="234" t="s">
        <v>3608</v>
      </c>
      <c r="AU174" s="235" t="s">
        <v>3609</v>
      </c>
      <c r="AV174" s="223" t="s">
        <v>2862</v>
      </c>
      <c r="AW174" s="231">
        <v>42735</v>
      </c>
      <c r="AX174" s="170">
        <v>96973.526840999984</v>
      </c>
      <c r="AY174" s="170">
        <v>88016.975684799982</v>
      </c>
      <c r="AZ174" s="226"/>
      <c r="BA174" s="226">
        <v>13</v>
      </c>
      <c r="BB174" s="11" t="s">
        <v>408</v>
      </c>
      <c r="BC174" s="225" t="s">
        <v>2956</v>
      </c>
      <c r="BD174" s="137">
        <v>2088.6</v>
      </c>
      <c r="BE174" s="139" t="s">
        <v>2683</v>
      </c>
    </row>
    <row r="175" spans="1:62" s="138" customFormat="1" ht="111" customHeight="1">
      <c r="A175" s="225">
        <v>2</v>
      </c>
      <c r="B175" s="225" t="s">
        <v>3610</v>
      </c>
      <c r="C175" s="7" t="s">
        <v>133</v>
      </c>
      <c r="D175" s="225" t="s">
        <v>2704</v>
      </c>
      <c r="E175" s="225" t="s">
        <v>2851</v>
      </c>
      <c r="F175" s="7" t="s">
        <v>2852</v>
      </c>
      <c r="G175" s="163" t="s">
        <v>2853</v>
      </c>
      <c r="H175" s="73" t="s">
        <v>408</v>
      </c>
      <c r="I175" s="226">
        <v>817654</v>
      </c>
      <c r="J175" s="16" t="s">
        <v>3611</v>
      </c>
      <c r="K175" s="164" t="s">
        <v>2855</v>
      </c>
      <c r="L175" s="164" t="str">
        <f t="shared" si="27"/>
        <v>СМР, ПНР, оборудование</v>
      </c>
      <c r="M175" s="165" t="s">
        <v>2956</v>
      </c>
      <c r="N175" s="62" t="s">
        <v>2675</v>
      </c>
      <c r="O175" s="164" t="s">
        <v>2857</v>
      </c>
      <c r="P175" s="223" t="s">
        <v>2858</v>
      </c>
      <c r="Q175" s="224">
        <v>96680.372431803829</v>
      </c>
      <c r="R175" s="224">
        <f t="shared" si="28"/>
        <v>114082.83946952851</v>
      </c>
      <c r="S175" s="224">
        <v>92076.5451731465</v>
      </c>
      <c r="T175" s="224">
        <f t="shared" si="29"/>
        <v>108650.32330431287</v>
      </c>
      <c r="U175" s="224">
        <f t="shared" si="30"/>
        <v>92076.5451731465</v>
      </c>
      <c r="V175" s="224">
        <f t="shared" si="31"/>
        <v>108650.32330431287</v>
      </c>
      <c r="W175" s="225" t="s">
        <v>3327</v>
      </c>
      <c r="X175" s="7" t="s">
        <v>133</v>
      </c>
      <c r="Y175" s="7" t="s">
        <v>133</v>
      </c>
      <c r="Z175" s="163" t="s">
        <v>144</v>
      </c>
      <c r="AA175" s="10">
        <v>42444</v>
      </c>
      <c r="AB175" s="10">
        <f t="shared" si="38"/>
        <v>42479</v>
      </c>
      <c r="AC175" s="163" t="s">
        <v>501</v>
      </c>
      <c r="AD175" s="163" t="s">
        <v>501</v>
      </c>
      <c r="AE175" s="164" t="str">
        <f t="shared" si="26"/>
        <v>Выполнение СМР, ПНР, оборудование</v>
      </c>
      <c r="AF175" s="165" t="s">
        <v>146</v>
      </c>
      <c r="AG175" s="226">
        <v>796</v>
      </c>
      <c r="AH175" s="226" t="s">
        <v>147</v>
      </c>
      <c r="AI175" s="226">
        <v>1</v>
      </c>
      <c r="AJ175" s="226">
        <v>46</v>
      </c>
      <c r="AK175" s="225" t="s">
        <v>159</v>
      </c>
      <c r="AL175" s="227">
        <f t="shared" si="32"/>
        <v>42499</v>
      </c>
      <c r="AM175" s="227">
        <f t="shared" si="33"/>
        <v>42499</v>
      </c>
      <c r="AN175" s="227">
        <v>43100</v>
      </c>
      <c r="AO175" s="225" t="s">
        <v>292</v>
      </c>
      <c r="AP175" s="226" t="s">
        <v>501</v>
      </c>
      <c r="AQ175" s="226" t="s">
        <v>136</v>
      </c>
      <c r="AR175" s="228" t="s">
        <v>501</v>
      </c>
      <c r="AS175" s="225" t="s">
        <v>2859</v>
      </c>
      <c r="AT175" s="234" t="s">
        <v>3612</v>
      </c>
      <c r="AU175" s="235" t="s">
        <v>3613</v>
      </c>
      <c r="AV175" s="223" t="s">
        <v>2862</v>
      </c>
      <c r="AW175" s="231">
        <v>43100</v>
      </c>
      <c r="AX175" s="170">
        <v>127359.18294459999</v>
      </c>
      <c r="AY175" s="170">
        <v>127359.18294459999</v>
      </c>
      <c r="AZ175" s="226"/>
      <c r="BA175" s="226">
        <v>13.4</v>
      </c>
      <c r="BB175" s="11" t="s">
        <v>408</v>
      </c>
      <c r="BC175" s="225" t="s">
        <v>2956</v>
      </c>
      <c r="BD175" s="137">
        <v>13037.6899168</v>
      </c>
      <c r="BE175" s="123" t="s">
        <v>2864</v>
      </c>
    </row>
    <row r="176" spans="1:62" s="138" customFormat="1" ht="71.25" customHeight="1">
      <c r="A176" s="225">
        <v>2</v>
      </c>
      <c r="B176" s="225" t="s">
        <v>3614</v>
      </c>
      <c r="C176" s="7" t="s">
        <v>133</v>
      </c>
      <c r="D176" s="225" t="s">
        <v>2704</v>
      </c>
      <c r="E176" s="225" t="s">
        <v>2851</v>
      </c>
      <c r="F176" s="7" t="s">
        <v>2852</v>
      </c>
      <c r="G176" s="163" t="s">
        <v>2853</v>
      </c>
      <c r="H176" s="73" t="s">
        <v>408</v>
      </c>
      <c r="I176" s="226">
        <v>817655</v>
      </c>
      <c r="J176" s="16" t="s">
        <v>3615</v>
      </c>
      <c r="K176" s="164" t="s">
        <v>2855</v>
      </c>
      <c r="L176" s="164" t="str">
        <f t="shared" si="27"/>
        <v>СМР, ПНР, оборудование</v>
      </c>
      <c r="M176" s="165" t="s">
        <v>2956</v>
      </c>
      <c r="N176" s="62" t="s">
        <v>2675</v>
      </c>
      <c r="O176" s="164" t="s">
        <v>2857</v>
      </c>
      <c r="P176" s="223" t="s">
        <v>2858</v>
      </c>
      <c r="Q176" s="224">
        <v>80907.030979167495</v>
      </c>
      <c r="R176" s="224">
        <f t="shared" si="28"/>
        <v>95470.296555417633</v>
      </c>
      <c r="S176" s="224">
        <v>77054.315218254749</v>
      </c>
      <c r="T176" s="224">
        <f t="shared" si="29"/>
        <v>90924.091957540601</v>
      </c>
      <c r="U176" s="224">
        <f t="shared" si="30"/>
        <v>77054.315218254749</v>
      </c>
      <c r="V176" s="224">
        <f t="shared" si="31"/>
        <v>90924.091957540601</v>
      </c>
      <c r="W176" s="225" t="s">
        <v>3327</v>
      </c>
      <c r="X176" s="7" t="s">
        <v>133</v>
      </c>
      <c r="Y176" s="7" t="s">
        <v>133</v>
      </c>
      <c r="Z176" s="163" t="s">
        <v>144</v>
      </c>
      <c r="AA176" s="10">
        <v>42444</v>
      </c>
      <c r="AB176" s="10">
        <f t="shared" si="38"/>
        <v>42479</v>
      </c>
      <c r="AC176" s="163" t="s">
        <v>501</v>
      </c>
      <c r="AD176" s="163" t="s">
        <v>501</v>
      </c>
      <c r="AE176" s="164" t="str">
        <f t="shared" si="26"/>
        <v>Выполнение СМР, ПНР, оборудование</v>
      </c>
      <c r="AF176" s="165" t="s">
        <v>146</v>
      </c>
      <c r="AG176" s="226">
        <v>796</v>
      </c>
      <c r="AH176" s="226" t="s">
        <v>147</v>
      </c>
      <c r="AI176" s="226">
        <v>1</v>
      </c>
      <c r="AJ176" s="226">
        <v>46</v>
      </c>
      <c r="AK176" s="225" t="s">
        <v>159</v>
      </c>
      <c r="AL176" s="227">
        <f t="shared" si="32"/>
        <v>42499</v>
      </c>
      <c r="AM176" s="227">
        <f t="shared" si="33"/>
        <v>42499</v>
      </c>
      <c r="AN176" s="227">
        <v>42735</v>
      </c>
      <c r="AO176" s="226">
        <v>2016</v>
      </c>
      <c r="AP176" s="226" t="s">
        <v>501</v>
      </c>
      <c r="AQ176" s="226" t="s">
        <v>136</v>
      </c>
      <c r="AR176" s="228" t="s">
        <v>501</v>
      </c>
      <c r="AS176" s="225" t="s">
        <v>2859</v>
      </c>
      <c r="AT176" s="234" t="s">
        <v>3616</v>
      </c>
      <c r="AU176" s="235" t="s">
        <v>3617</v>
      </c>
      <c r="AV176" s="223" t="s">
        <v>2862</v>
      </c>
      <c r="AW176" s="231">
        <v>42735</v>
      </c>
      <c r="AX176" s="170">
        <v>108422.81319999999</v>
      </c>
      <c r="AY176" s="170">
        <v>108422.8132</v>
      </c>
      <c r="AZ176" s="226"/>
      <c r="BA176" s="226">
        <v>7.4</v>
      </c>
      <c r="BB176" s="11" t="s">
        <v>408</v>
      </c>
      <c r="BC176" s="225" t="s">
        <v>2956</v>
      </c>
      <c r="BD176" s="137">
        <v>9141.316995799998</v>
      </c>
      <c r="BE176" s="123" t="s">
        <v>2864</v>
      </c>
    </row>
    <row r="177" spans="1:57" s="138" customFormat="1" ht="118.5" customHeight="1">
      <c r="A177" s="225">
        <v>2</v>
      </c>
      <c r="B177" s="225" t="s">
        <v>3618</v>
      </c>
      <c r="C177" s="7" t="s">
        <v>133</v>
      </c>
      <c r="D177" s="225" t="s">
        <v>2704</v>
      </c>
      <c r="E177" s="225" t="s">
        <v>2851</v>
      </c>
      <c r="F177" s="7" t="s">
        <v>2852</v>
      </c>
      <c r="G177" s="163" t="s">
        <v>2853</v>
      </c>
      <c r="H177" s="73" t="s">
        <v>408</v>
      </c>
      <c r="I177" s="226">
        <v>817657</v>
      </c>
      <c r="J177" s="16" t="s">
        <v>3619</v>
      </c>
      <c r="K177" s="164" t="s">
        <v>2855</v>
      </c>
      <c r="L177" s="164" t="str">
        <f t="shared" si="27"/>
        <v>СМР, ПНР, оборудование</v>
      </c>
      <c r="M177" s="165" t="s">
        <v>3011</v>
      </c>
      <c r="N177" s="62" t="s">
        <v>2675</v>
      </c>
      <c r="O177" s="164" t="s">
        <v>2857</v>
      </c>
      <c r="P177" s="223" t="s">
        <v>2858</v>
      </c>
      <c r="Q177" s="224">
        <v>92128.21731609464</v>
      </c>
      <c r="R177" s="224">
        <f t="shared" si="28"/>
        <v>108711.29643299167</v>
      </c>
      <c r="S177" s="224">
        <v>71399.368419973354</v>
      </c>
      <c r="T177" s="224">
        <f t="shared" si="29"/>
        <v>84251.254735568553</v>
      </c>
      <c r="U177" s="224">
        <f t="shared" si="30"/>
        <v>71399.368419973354</v>
      </c>
      <c r="V177" s="224">
        <f t="shared" si="31"/>
        <v>84251.254735568553</v>
      </c>
      <c r="W177" s="225" t="s">
        <v>3327</v>
      </c>
      <c r="X177" s="7" t="s">
        <v>133</v>
      </c>
      <c r="Y177" s="7" t="s">
        <v>133</v>
      </c>
      <c r="Z177" s="163" t="s">
        <v>144</v>
      </c>
      <c r="AA177" s="10">
        <v>42444</v>
      </c>
      <c r="AB177" s="10">
        <f t="shared" si="38"/>
        <v>42479</v>
      </c>
      <c r="AC177" s="163" t="s">
        <v>501</v>
      </c>
      <c r="AD177" s="163" t="s">
        <v>501</v>
      </c>
      <c r="AE177" s="164" t="str">
        <f t="shared" si="26"/>
        <v>Выполнение СМР, ПНР, оборудование</v>
      </c>
      <c r="AF177" s="165" t="s">
        <v>146</v>
      </c>
      <c r="AG177" s="226">
        <v>796</v>
      </c>
      <c r="AH177" s="226" t="s">
        <v>147</v>
      </c>
      <c r="AI177" s="226">
        <v>1</v>
      </c>
      <c r="AJ177" s="226">
        <v>46</v>
      </c>
      <c r="AK177" s="225" t="s">
        <v>159</v>
      </c>
      <c r="AL177" s="227">
        <f t="shared" si="32"/>
        <v>42499</v>
      </c>
      <c r="AM177" s="227">
        <f t="shared" si="33"/>
        <v>42499</v>
      </c>
      <c r="AN177" s="227">
        <v>42614</v>
      </c>
      <c r="AO177" s="226">
        <v>2016</v>
      </c>
      <c r="AP177" s="226" t="s">
        <v>501</v>
      </c>
      <c r="AQ177" s="226" t="s">
        <v>136</v>
      </c>
      <c r="AR177" s="228" t="s">
        <v>501</v>
      </c>
      <c r="AS177" s="225" t="s">
        <v>2859</v>
      </c>
      <c r="AT177" s="7" t="s">
        <v>3620</v>
      </c>
      <c r="AU177" s="16" t="s">
        <v>3621</v>
      </c>
      <c r="AV177" s="223" t="s">
        <v>2862</v>
      </c>
      <c r="AW177" s="231">
        <v>42614</v>
      </c>
      <c r="AX177" s="170">
        <v>122862.88619999999</v>
      </c>
      <c r="AY177" s="170">
        <v>95218.743000000002</v>
      </c>
      <c r="AZ177" s="226"/>
      <c r="BA177" s="226">
        <v>16</v>
      </c>
      <c r="BB177" s="11" t="s">
        <v>408</v>
      </c>
      <c r="BC177" s="225" t="s">
        <v>2956</v>
      </c>
      <c r="BD177" s="137">
        <v>10166.9644408</v>
      </c>
      <c r="BE177" s="123" t="s">
        <v>2864</v>
      </c>
    </row>
    <row r="178" spans="1:57" s="138" customFormat="1" ht="93" customHeight="1">
      <c r="A178" s="225">
        <v>2</v>
      </c>
      <c r="B178" s="225" t="s">
        <v>3622</v>
      </c>
      <c r="C178" s="7" t="s">
        <v>133</v>
      </c>
      <c r="D178" s="225" t="s">
        <v>2704</v>
      </c>
      <c r="E178" s="225" t="s">
        <v>2851</v>
      </c>
      <c r="F178" s="7" t="s">
        <v>2852</v>
      </c>
      <c r="G178" s="163" t="s">
        <v>2853</v>
      </c>
      <c r="H178" s="73" t="s">
        <v>408</v>
      </c>
      <c r="I178" s="226">
        <v>817658</v>
      </c>
      <c r="J178" s="16" t="s">
        <v>3623</v>
      </c>
      <c r="K178" s="164" t="s">
        <v>2855</v>
      </c>
      <c r="L178" s="164" t="str">
        <f t="shared" si="27"/>
        <v>СМР, ПНР, оборудование</v>
      </c>
      <c r="M178" s="165" t="s">
        <v>2956</v>
      </c>
      <c r="N178" s="62" t="s">
        <v>2675</v>
      </c>
      <c r="O178" s="164" t="s">
        <v>2857</v>
      </c>
      <c r="P178" s="223" t="s">
        <v>2858</v>
      </c>
      <c r="Q178" s="224">
        <v>32978.322120718251</v>
      </c>
      <c r="R178" s="224">
        <f t="shared" si="28"/>
        <v>38914.420102447533</v>
      </c>
      <c r="S178" s="224">
        <v>32331.688353645342</v>
      </c>
      <c r="T178" s="224">
        <f t="shared" si="29"/>
        <v>38151.392257301501</v>
      </c>
      <c r="U178" s="224">
        <f t="shared" si="30"/>
        <v>32331.688353645342</v>
      </c>
      <c r="V178" s="224">
        <f t="shared" si="31"/>
        <v>38151.392257301501</v>
      </c>
      <c r="W178" s="225" t="s">
        <v>3327</v>
      </c>
      <c r="X178" s="7" t="s">
        <v>133</v>
      </c>
      <c r="Y178" s="7" t="s">
        <v>133</v>
      </c>
      <c r="Z178" s="163" t="s">
        <v>144</v>
      </c>
      <c r="AA178" s="10">
        <v>42444</v>
      </c>
      <c r="AB178" s="10">
        <f t="shared" si="38"/>
        <v>42479</v>
      </c>
      <c r="AC178" s="163" t="s">
        <v>501</v>
      </c>
      <c r="AD178" s="163" t="s">
        <v>501</v>
      </c>
      <c r="AE178" s="164" t="str">
        <f t="shared" si="26"/>
        <v>Выполнение СМР, ПНР, оборудование</v>
      </c>
      <c r="AF178" s="165" t="s">
        <v>146</v>
      </c>
      <c r="AG178" s="226">
        <v>796</v>
      </c>
      <c r="AH178" s="226" t="s">
        <v>147</v>
      </c>
      <c r="AI178" s="226">
        <v>1</v>
      </c>
      <c r="AJ178" s="226">
        <v>46</v>
      </c>
      <c r="AK178" s="225" t="s">
        <v>159</v>
      </c>
      <c r="AL178" s="227">
        <f t="shared" si="32"/>
        <v>42499</v>
      </c>
      <c r="AM178" s="227">
        <f t="shared" si="33"/>
        <v>42499</v>
      </c>
      <c r="AN178" s="227">
        <v>43100</v>
      </c>
      <c r="AO178" s="225" t="s">
        <v>292</v>
      </c>
      <c r="AP178" s="226" t="s">
        <v>501</v>
      </c>
      <c r="AQ178" s="226" t="s">
        <v>136</v>
      </c>
      <c r="AR178" s="228" t="s">
        <v>501</v>
      </c>
      <c r="AS178" s="225" t="s">
        <v>2859</v>
      </c>
      <c r="AT178" s="234" t="s">
        <v>3624</v>
      </c>
      <c r="AU178" s="235" t="s">
        <v>3625</v>
      </c>
      <c r="AV178" s="223" t="s">
        <v>2862</v>
      </c>
      <c r="AW178" s="231">
        <v>43100</v>
      </c>
      <c r="AX178" s="170">
        <v>45606.055999999997</v>
      </c>
      <c r="AY178" s="170">
        <v>45606.055999999997</v>
      </c>
      <c r="AZ178" s="226"/>
      <c r="BA178" s="226">
        <v>11.4</v>
      </c>
      <c r="BB178" s="11" t="s">
        <v>408</v>
      </c>
      <c r="BC178" s="225" t="s">
        <v>2956</v>
      </c>
      <c r="BD178" s="137">
        <v>5102.4081814000001</v>
      </c>
      <c r="BE178" s="123" t="s">
        <v>2864</v>
      </c>
    </row>
    <row r="179" spans="1:57" s="131" customFormat="1" ht="111" customHeight="1">
      <c r="A179" s="195">
        <v>2</v>
      </c>
      <c r="B179" s="163" t="s">
        <v>3626</v>
      </c>
      <c r="C179" s="7" t="s">
        <v>133</v>
      </c>
      <c r="D179" s="7" t="s">
        <v>2703</v>
      </c>
      <c r="E179" s="163" t="s">
        <v>2851</v>
      </c>
      <c r="F179" s="7" t="s">
        <v>2852</v>
      </c>
      <c r="G179" s="163" t="s">
        <v>2853</v>
      </c>
      <c r="H179" s="163" t="s">
        <v>136</v>
      </c>
      <c r="I179" s="195">
        <v>836648</v>
      </c>
      <c r="J179" s="236" t="s">
        <v>3627</v>
      </c>
      <c r="K179" s="164" t="s">
        <v>2937</v>
      </c>
      <c r="L179" s="164" t="str">
        <f t="shared" si="27"/>
        <v>СМР, ПНР, оборудование, материалы</v>
      </c>
      <c r="M179" s="165" t="s">
        <v>2856</v>
      </c>
      <c r="N179" s="62" t="s">
        <v>2675</v>
      </c>
      <c r="O179" s="164" t="s">
        <v>2857</v>
      </c>
      <c r="P179" s="165" t="s">
        <v>3628</v>
      </c>
      <c r="Q179" s="237">
        <v>93770.491525423728</v>
      </c>
      <c r="R179" s="237">
        <f t="shared" si="28"/>
        <v>110649.18</v>
      </c>
      <c r="S179" s="237">
        <v>72672.135593220301</v>
      </c>
      <c r="T179" s="237">
        <f t="shared" si="29"/>
        <v>85753.119999999952</v>
      </c>
      <c r="U179" s="237">
        <f t="shared" si="30"/>
        <v>72672.135593220301</v>
      </c>
      <c r="V179" s="237">
        <f t="shared" si="31"/>
        <v>85753.119999999952</v>
      </c>
      <c r="W179" s="163" t="s">
        <v>143</v>
      </c>
      <c r="X179" s="7" t="s">
        <v>133</v>
      </c>
      <c r="Y179" s="7" t="s">
        <v>133</v>
      </c>
      <c r="Z179" s="163" t="s">
        <v>144</v>
      </c>
      <c r="AA179" s="10">
        <v>42653</v>
      </c>
      <c r="AB179" s="10">
        <f t="shared" ref="AB179:AB184" si="39">AA179+60</f>
        <v>42713</v>
      </c>
      <c r="AC179" s="163" t="s">
        <v>501</v>
      </c>
      <c r="AD179" s="163" t="s">
        <v>501</v>
      </c>
      <c r="AE179" s="164" t="str">
        <f t="shared" si="26"/>
        <v>Выполнение СМР, ПНР, оборудование, материалы</v>
      </c>
      <c r="AF179" s="165" t="s">
        <v>146</v>
      </c>
      <c r="AG179" s="195">
        <v>796</v>
      </c>
      <c r="AH179" s="7" t="s">
        <v>147</v>
      </c>
      <c r="AI179" s="7">
        <v>1</v>
      </c>
      <c r="AJ179" s="163">
        <v>46</v>
      </c>
      <c r="AK179" s="163" t="s">
        <v>159</v>
      </c>
      <c r="AL179" s="167">
        <f t="shared" si="32"/>
        <v>42733</v>
      </c>
      <c r="AM179" s="167">
        <f t="shared" si="33"/>
        <v>42733</v>
      </c>
      <c r="AN179" s="227">
        <v>43100</v>
      </c>
      <c r="AO179" s="163" t="s">
        <v>292</v>
      </c>
      <c r="AP179" s="238" t="s">
        <v>501</v>
      </c>
      <c r="AQ179" s="238" t="s">
        <v>136</v>
      </c>
      <c r="AR179" s="239" t="s">
        <v>501</v>
      </c>
      <c r="AS179" s="163" t="s">
        <v>2859</v>
      </c>
      <c r="AT179" s="240" t="s">
        <v>3629</v>
      </c>
      <c r="AU179" s="241" t="s">
        <v>3630</v>
      </c>
      <c r="AV179" s="164" t="s">
        <v>2862</v>
      </c>
      <c r="AW179" s="231">
        <v>43100</v>
      </c>
      <c r="AX179" s="170">
        <v>563929.74554000003</v>
      </c>
      <c r="AY179" s="170">
        <v>536127.65980380005</v>
      </c>
      <c r="AZ179" s="170"/>
      <c r="BA179" s="24">
        <v>86.01</v>
      </c>
      <c r="BB179" s="163" t="s">
        <v>136</v>
      </c>
      <c r="BC179" s="11" t="s">
        <v>2863</v>
      </c>
      <c r="BD179" s="142">
        <v>371369.24953999993</v>
      </c>
      <c r="BE179" s="123" t="s">
        <v>2864</v>
      </c>
    </row>
    <row r="180" spans="1:57" s="131" customFormat="1" ht="83.25" customHeight="1">
      <c r="A180" s="195">
        <v>2</v>
      </c>
      <c r="B180" s="163" t="s">
        <v>3631</v>
      </c>
      <c r="C180" s="7" t="s">
        <v>133</v>
      </c>
      <c r="D180" s="7" t="s">
        <v>2703</v>
      </c>
      <c r="E180" s="163" t="s">
        <v>2851</v>
      </c>
      <c r="F180" s="7" t="s">
        <v>2852</v>
      </c>
      <c r="G180" s="163" t="s">
        <v>2853</v>
      </c>
      <c r="H180" s="163" t="s">
        <v>136</v>
      </c>
      <c r="I180" s="195">
        <v>836666</v>
      </c>
      <c r="J180" s="236" t="s">
        <v>3632</v>
      </c>
      <c r="K180" s="164" t="s">
        <v>2937</v>
      </c>
      <c r="L180" s="164" t="str">
        <f t="shared" si="27"/>
        <v>СМР, ПНР, оборудование, материалы</v>
      </c>
      <c r="M180" s="165" t="s">
        <v>2856</v>
      </c>
      <c r="N180" s="62" t="s">
        <v>2675</v>
      </c>
      <c r="O180" s="164" t="s">
        <v>2857</v>
      </c>
      <c r="P180" s="165" t="s">
        <v>3628</v>
      </c>
      <c r="Q180" s="237">
        <v>499542.572881356</v>
      </c>
      <c r="R180" s="237">
        <f t="shared" si="28"/>
        <v>589460.23600000003</v>
      </c>
      <c r="S180" s="237">
        <v>424550.04322033899</v>
      </c>
      <c r="T180" s="237">
        <f t="shared" si="29"/>
        <v>500969.05099999998</v>
      </c>
      <c r="U180" s="237">
        <f t="shared" si="30"/>
        <v>424550.04322033899</v>
      </c>
      <c r="V180" s="237">
        <f t="shared" si="31"/>
        <v>500969.05099999998</v>
      </c>
      <c r="W180" s="163" t="s">
        <v>143</v>
      </c>
      <c r="X180" s="7" t="s">
        <v>133</v>
      </c>
      <c r="Y180" s="7" t="s">
        <v>133</v>
      </c>
      <c r="Z180" s="163" t="s">
        <v>144</v>
      </c>
      <c r="AA180" s="10">
        <v>42653</v>
      </c>
      <c r="AB180" s="10">
        <f t="shared" si="39"/>
        <v>42713</v>
      </c>
      <c r="AC180" s="163" t="s">
        <v>501</v>
      </c>
      <c r="AD180" s="163" t="s">
        <v>501</v>
      </c>
      <c r="AE180" s="164" t="str">
        <f t="shared" si="26"/>
        <v>Выполнение СМР, ПНР, оборудование, материалы</v>
      </c>
      <c r="AF180" s="165" t="s">
        <v>146</v>
      </c>
      <c r="AG180" s="195">
        <v>796</v>
      </c>
      <c r="AH180" s="7" t="s">
        <v>147</v>
      </c>
      <c r="AI180" s="7">
        <v>1</v>
      </c>
      <c r="AJ180" s="163">
        <v>46</v>
      </c>
      <c r="AK180" s="163" t="s">
        <v>159</v>
      </c>
      <c r="AL180" s="167">
        <f t="shared" si="32"/>
        <v>42733</v>
      </c>
      <c r="AM180" s="167">
        <f t="shared" si="33"/>
        <v>42733</v>
      </c>
      <c r="AN180" s="167">
        <v>43829</v>
      </c>
      <c r="AO180" s="163" t="s">
        <v>724</v>
      </c>
      <c r="AP180" s="238" t="s">
        <v>501</v>
      </c>
      <c r="AQ180" s="238" t="s">
        <v>136</v>
      </c>
      <c r="AR180" s="239" t="s">
        <v>501</v>
      </c>
      <c r="AS180" s="163" t="s">
        <v>2859</v>
      </c>
      <c r="AT180" s="240" t="s">
        <v>3633</v>
      </c>
      <c r="AU180" s="241" t="s">
        <v>3634</v>
      </c>
      <c r="AV180" s="164" t="s">
        <v>2862</v>
      </c>
      <c r="AW180" s="169">
        <v>43829</v>
      </c>
      <c r="AX180" s="170">
        <v>1178704.9294</v>
      </c>
      <c r="AY180" s="170">
        <v>1134632.2763082001</v>
      </c>
      <c r="AZ180" s="170">
        <v>200</v>
      </c>
      <c r="BA180" s="24"/>
      <c r="BB180" s="163" t="s">
        <v>136</v>
      </c>
      <c r="BC180" s="11" t="s">
        <v>2863</v>
      </c>
      <c r="BD180" s="142">
        <v>209430.07334</v>
      </c>
      <c r="BE180" s="123" t="s">
        <v>2864</v>
      </c>
    </row>
    <row r="181" spans="1:57" s="131" customFormat="1" ht="72.75" customHeight="1">
      <c r="A181" s="195">
        <v>1</v>
      </c>
      <c r="B181" s="163" t="s">
        <v>3635</v>
      </c>
      <c r="C181" s="7" t="s">
        <v>133</v>
      </c>
      <c r="D181" s="7" t="s">
        <v>2703</v>
      </c>
      <c r="E181" s="163" t="s">
        <v>2851</v>
      </c>
      <c r="F181" s="7" t="s">
        <v>2852</v>
      </c>
      <c r="G181" s="163" t="s">
        <v>2853</v>
      </c>
      <c r="H181" s="163" t="s">
        <v>136</v>
      </c>
      <c r="I181" s="195">
        <v>837923</v>
      </c>
      <c r="J181" s="236" t="s">
        <v>3636</v>
      </c>
      <c r="K181" s="164" t="s">
        <v>2937</v>
      </c>
      <c r="L181" s="164" t="str">
        <f t="shared" si="27"/>
        <v>СМР, ПНР, оборудование, материалы</v>
      </c>
      <c r="M181" s="165" t="s">
        <v>2856</v>
      </c>
      <c r="N181" s="62" t="s">
        <v>2675</v>
      </c>
      <c r="O181" s="164" t="s">
        <v>2857</v>
      </c>
      <c r="P181" s="165" t="s">
        <v>2858</v>
      </c>
      <c r="Q181" s="237">
        <v>414971.76779661019</v>
      </c>
      <c r="R181" s="237">
        <f t="shared" si="28"/>
        <v>489666.68599999999</v>
      </c>
      <c r="S181" s="237">
        <v>290480.23728813563</v>
      </c>
      <c r="T181" s="237">
        <f t="shared" si="29"/>
        <v>342766.68000000005</v>
      </c>
      <c r="U181" s="237">
        <f t="shared" si="30"/>
        <v>290480.23728813563</v>
      </c>
      <c r="V181" s="237">
        <f t="shared" si="31"/>
        <v>342766.68000000005</v>
      </c>
      <c r="W181" s="163" t="s">
        <v>143</v>
      </c>
      <c r="X181" s="7" t="s">
        <v>133</v>
      </c>
      <c r="Y181" s="7" t="s">
        <v>133</v>
      </c>
      <c r="Z181" s="163" t="s">
        <v>144</v>
      </c>
      <c r="AA181" s="10">
        <v>42505</v>
      </c>
      <c r="AB181" s="10">
        <f t="shared" si="39"/>
        <v>42565</v>
      </c>
      <c r="AC181" s="163" t="s">
        <v>501</v>
      </c>
      <c r="AD181" s="163" t="s">
        <v>501</v>
      </c>
      <c r="AE181" s="164" t="str">
        <f t="shared" si="26"/>
        <v>Выполнение СМР, ПНР, оборудование, материалы</v>
      </c>
      <c r="AF181" s="165" t="s">
        <v>146</v>
      </c>
      <c r="AG181" s="195">
        <v>796</v>
      </c>
      <c r="AH181" s="7" t="s">
        <v>147</v>
      </c>
      <c r="AI181" s="7">
        <v>1</v>
      </c>
      <c r="AJ181" s="163">
        <v>46</v>
      </c>
      <c r="AK181" s="163" t="s">
        <v>159</v>
      </c>
      <c r="AL181" s="167">
        <f t="shared" si="32"/>
        <v>42585</v>
      </c>
      <c r="AM181" s="167">
        <f t="shared" si="33"/>
        <v>42585</v>
      </c>
      <c r="AN181" s="167">
        <v>42735</v>
      </c>
      <c r="AO181" s="163">
        <v>2016</v>
      </c>
      <c r="AP181" s="238" t="s">
        <v>501</v>
      </c>
      <c r="AQ181" s="238" t="s">
        <v>136</v>
      </c>
      <c r="AR181" s="239" t="s">
        <v>501</v>
      </c>
      <c r="AS181" s="163" t="s">
        <v>2859</v>
      </c>
      <c r="AT181" s="240" t="s">
        <v>3637</v>
      </c>
      <c r="AU181" s="241" t="s">
        <v>3638</v>
      </c>
      <c r="AV181" s="164" t="s">
        <v>2862</v>
      </c>
      <c r="AW181" s="169">
        <v>42735</v>
      </c>
      <c r="AX181" s="170">
        <v>534028.98919999995</v>
      </c>
      <c r="AY181" s="170">
        <v>373820.29</v>
      </c>
      <c r="AZ181" s="170">
        <v>0</v>
      </c>
      <c r="BA181" s="24">
        <v>7.4</v>
      </c>
      <c r="BB181" s="163" t="s">
        <v>136</v>
      </c>
      <c r="BC181" s="11" t="s">
        <v>2863</v>
      </c>
      <c r="BD181" s="142">
        <v>20358.64502</v>
      </c>
      <c r="BE181" s="123" t="s">
        <v>2864</v>
      </c>
    </row>
    <row r="182" spans="1:57" s="131" customFormat="1" ht="72.75" customHeight="1">
      <c r="A182" s="195">
        <v>1</v>
      </c>
      <c r="B182" s="163" t="s">
        <v>3639</v>
      </c>
      <c r="C182" s="7" t="s">
        <v>133</v>
      </c>
      <c r="D182" s="7" t="s">
        <v>2703</v>
      </c>
      <c r="E182" s="163" t="s">
        <v>2851</v>
      </c>
      <c r="F182" s="7" t="s">
        <v>2852</v>
      </c>
      <c r="G182" s="163" t="s">
        <v>2853</v>
      </c>
      <c r="H182" s="73" t="s">
        <v>408</v>
      </c>
      <c r="I182" s="195">
        <v>836650</v>
      </c>
      <c r="J182" s="236" t="s">
        <v>3640</v>
      </c>
      <c r="K182" s="164" t="s">
        <v>2937</v>
      </c>
      <c r="L182" s="164" t="str">
        <f t="shared" si="27"/>
        <v>СМР, ПНР, оборудование, материалы</v>
      </c>
      <c r="M182" s="165" t="s">
        <v>2856</v>
      </c>
      <c r="N182" s="62" t="s">
        <v>2675</v>
      </c>
      <c r="O182" s="164" t="s">
        <v>2857</v>
      </c>
      <c r="P182" s="165" t="s">
        <v>2962</v>
      </c>
      <c r="Q182" s="237">
        <v>74549.059322033907</v>
      </c>
      <c r="R182" s="237">
        <f t="shared" si="28"/>
        <v>87967.89</v>
      </c>
      <c r="S182" s="237">
        <v>54084.611864406783</v>
      </c>
      <c r="T182" s="237">
        <f t="shared" si="29"/>
        <v>63819.841999999997</v>
      </c>
      <c r="U182" s="237">
        <f t="shared" si="30"/>
        <v>54084.611864406783</v>
      </c>
      <c r="V182" s="237">
        <f t="shared" si="31"/>
        <v>63819.841999999997</v>
      </c>
      <c r="W182" s="163" t="s">
        <v>143</v>
      </c>
      <c r="X182" s="7" t="s">
        <v>133</v>
      </c>
      <c r="Y182" s="7" t="s">
        <v>133</v>
      </c>
      <c r="Z182" s="163" t="s">
        <v>144</v>
      </c>
      <c r="AA182" s="10">
        <v>42653</v>
      </c>
      <c r="AB182" s="10">
        <f t="shared" si="39"/>
        <v>42713</v>
      </c>
      <c r="AC182" s="163" t="s">
        <v>501</v>
      </c>
      <c r="AD182" s="163" t="s">
        <v>501</v>
      </c>
      <c r="AE182" s="164" t="str">
        <f t="shared" si="26"/>
        <v>Выполнение СМР, ПНР, оборудование, материалы</v>
      </c>
      <c r="AF182" s="165" t="s">
        <v>146</v>
      </c>
      <c r="AG182" s="195">
        <v>796</v>
      </c>
      <c r="AH182" s="7" t="s">
        <v>147</v>
      </c>
      <c r="AI182" s="7">
        <v>1</v>
      </c>
      <c r="AJ182" s="163">
        <v>46</v>
      </c>
      <c r="AK182" s="163" t="s">
        <v>159</v>
      </c>
      <c r="AL182" s="167">
        <f t="shared" si="32"/>
        <v>42733</v>
      </c>
      <c r="AM182" s="167">
        <f t="shared" si="33"/>
        <v>42733</v>
      </c>
      <c r="AN182" s="227">
        <v>43100</v>
      </c>
      <c r="AO182" s="163" t="s">
        <v>292</v>
      </c>
      <c r="AP182" s="238" t="s">
        <v>501</v>
      </c>
      <c r="AQ182" s="238" t="s">
        <v>136</v>
      </c>
      <c r="AR182" s="239" t="s">
        <v>501</v>
      </c>
      <c r="AS182" s="163" t="s">
        <v>2859</v>
      </c>
      <c r="AT182" s="240" t="s">
        <v>3641</v>
      </c>
      <c r="AU182" s="241" t="s">
        <v>3642</v>
      </c>
      <c r="AV182" s="165" t="s">
        <v>3643</v>
      </c>
      <c r="AW182" s="231">
        <v>43100</v>
      </c>
      <c r="AX182" s="170">
        <v>133625.76</v>
      </c>
      <c r="AY182" s="170">
        <v>128372.80352279999</v>
      </c>
      <c r="AZ182" s="170">
        <v>12.6</v>
      </c>
      <c r="BA182" s="24">
        <v>0</v>
      </c>
      <c r="BB182" s="163" t="s">
        <v>136</v>
      </c>
      <c r="BC182" s="11" t="s">
        <v>2863</v>
      </c>
      <c r="BD182" s="142">
        <v>4806.4928199999995</v>
      </c>
      <c r="BE182" s="123" t="s">
        <v>2864</v>
      </c>
    </row>
    <row r="183" spans="1:57" s="131" customFormat="1" ht="60.75" customHeight="1">
      <c r="A183" s="195">
        <v>1</v>
      </c>
      <c r="B183" s="163" t="s">
        <v>3644</v>
      </c>
      <c r="C183" s="7" t="s">
        <v>133</v>
      </c>
      <c r="D183" s="7" t="s">
        <v>2703</v>
      </c>
      <c r="E183" s="163" t="s">
        <v>2851</v>
      </c>
      <c r="F183" s="7" t="s">
        <v>2852</v>
      </c>
      <c r="G183" s="163" t="s">
        <v>2853</v>
      </c>
      <c r="H183" s="163" t="s">
        <v>136</v>
      </c>
      <c r="I183" s="195">
        <v>837925</v>
      </c>
      <c r="J183" s="236" t="s">
        <v>3645</v>
      </c>
      <c r="K183" s="164" t="s">
        <v>2937</v>
      </c>
      <c r="L183" s="164" t="str">
        <f t="shared" si="27"/>
        <v>СМР, ПНР, оборудование, материалы</v>
      </c>
      <c r="M183" s="165" t="s">
        <v>2856</v>
      </c>
      <c r="N183" s="62" t="s">
        <v>2675</v>
      </c>
      <c r="O183" s="164" t="s">
        <v>2857</v>
      </c>
      <c r="P183" s="165" t="s">
        <v>2858</v>
      </c>
      <c r="Q183" s="237">
        <v>412883.75423728814</v>
      </c>
      <c r="R183" s="237">
        <f t="shared" si="28"/>
        <v>487202.82999999996</v>
      </c>
      <c r="S183" s="237">
        <v>315808.29406779661</v>
      </c>
      <c r="T183" s="237">
        <f t="shared" si="29"/>
        <v>372653.78699999995</v>
      </c>
      <c r="U183" s="237">
        <f t="shared" si="30"/>
        <v>315808.29406779661</v>
      </c>
      <c r="V183" s="237">
        <f t="shared" si="31"/>
        <v>372653.78699999995</v>
      </c>
      <c r="W183" s="163" t="s">
        <v>143</v>
      </c>
      <c r="X183" s="7" t="s">
        <v>133</v>
      </c>
      <c r="Y183" s="7" t="s">
        <v>133</v>
      </c>
      <c r="Z183" s="163" t="s">
        <v>144</v>
      </c>
      <c r="AA183" s="10">
        <v>42653</v>
      </c>
      <c r="AB183" s="10">
        <f t="shared" si="39"/>
        <v>42713</v>
      </c>
      <c r="AC183" s="163" t="s">
        <v>501</v>
      </c>
      <c r="AD183" s="163" t="s">
        <v>501</v>
      </c>
      <c r="AE183" s="164" t="str">
        <f t="shared" si="26"/>
        <v>Выполнение СМР, ПНР, оборудование, материалы</v>
      </c>
      <c r="AF183" s="165" t="s">
        <v>146</v>
      </c>
      <c r="AG183" s="195">
        <v>796</v>
      </c>
      <c r="AH183" s="7" t="s">
        <v>147</v>
      </c>
      <c r="AI183" s="7">
        <v>1</v>
      </c>
      <c r="AJ183" s="163">
        <v>46</v>
      </c>
      <c r="AK183" s="163" t="s">
        <v>159</v>
      </c>
      <c r="AL183" s="167">
        <f t="shared" si="32"/>
        <v>42733</v>
      </c>
      <c r="AM183" s="167">
        <f t="shared" si="33"/>
        <v>42733</v>
      </c>
      <c r="AN183" s="167">
        <v>43100</v>
      </c>
      <c r="AO183" s="163" t="s">
        <v>292</v>
      </c>
      <c r="AP183" s="238" t="s">
        <v>501</v>
      </c>
      <c r="AQ183" s="238" t="s">
        <v>136</v>
      </c>
      <c r="AR183" s="239" t="s">
        <v>501</v>
      </c>
      <c r="AS183" s="163" t="s">
        <v>2859</v>
      </c>
      <c r="AT183" s="240" t="s">
        <v>3646</v>
      </c>
      <c r="AU183" s="241" t="s">
        <v>3647</v>
      </c>
      <c r="AV183" s="164" t="s">
        <v>2862</v>
      </c>
      <c r="AW183" s="169">
        <v>43100</v>
      </c>
      <c r="AX183" s="170">
        <v>556442.87679999997</v>
      </c>
      <c r="AY183" s="170">
        <v>421738.1599422</v>
      </c>
      <c r="AZ183" s="170"/>
      <c r="BA183" s="24">
        <v>49</v>
      </c>
      <c r="BB183" s="163" t="s">
        <v>136</v>
      </c>
      <c r="BC183" s="11" t="s">
        <v>2863</v>
      </c>
      <c r="BD183" s="142">
        <v>29233.840379999998</v>
      </c>
      <c r="BE183" s="123" t="s">
        <v>2864</v>
      </c>
    </row>
    <row r="184" spans="1:57" s="131" customFormat="1" ht="60.75" customHeight="1">
      <c r="A184" s="195">
        <v>1</v>
      </c>
      <c r="B184" s="163" t="s">
        <v>3648</v>
      </c>
      <c r="C184" s="7" t="s">
        <v>133</v>
      </c>
      <c r="D184" s="7" t="s">
        <v>2703</v>
      </c>
      <c r="E184" s="163" t="s">
        <v>2851</v>
      </c>
      <c r="F184" s="7" t="s">
        <v>2852</v>
      </c>
      <c r="G184" s="163" t="s">
        <v>2853</v>
      </c>
      <c r="H184" s="163" t="s">
        <v>136</v>
      </c>
      <c r="I184" s="195">
        <v>837926</v>
      </c>
      <c r="J184" s="236" t="s">
        <v>3649</v>
      </c>
      <c r="K184" s="164" t="s">
        <v>3650</v>
      </c>
      <c r="L184" s="164" t="str">
        <f t="shared" si="27"/>
        <v>СМР, ПНР</v>
      </c>
      <c r="M184" s="165" t="s">
        <v>2856</v>
      </c>
      <c r="N184" s="62" t="s">
        <v>2675</v>
      </c>
      <c r="O184" s="164" t="s">
        <v>2857</v>
      </c>
      <c r="P184" s="165" t="s">
        <v>3628</v>
      </c>
      <c r="Q184" s="237">
        <v>396419.76016949152</v>
      </c>
      <c r="R184" s="237">
        <f t="shared" si="28"/>
        <v>467775.31699999998</v>
      </c>
      <c r="S184" s="237">
        <v>370541.85169491527</v>
      </c>
      <c r="T184" s="237">
        <f t="shared" si="29"/>
        <v>437239.38500000001</v>
      </c>
      <c r="U184" s="237">
        <f t="shared" si="30"/>
        <v>370541.85169491527</v>
      </c>
      <c r="V184" s="237">
        <f t="shared" si="31"/>
        <v>437239.38500000001</v>
      </c>
      <c r="W184" s="163" t="s">
        <v>143</v>
      </c>
      <c r="X184" s="7" t="s">
        <v>133</v>
      </c>
      <c r="Y184" s="7" t="s">
        <v>133</v>
      </c>
      <c r="Z184" s="163" t="s">
        <v>144</v>
      </c>
      <c r="AA184" s="10">
        <v>42653</v>
      </c>
      <c r="AB184" s="10">
        <f t="shared" si="39"/>
        <v>42713</v>
      </c>
      <c r="AC184" s="163" t="s">
        <v>501</v>
      </c>
      <c r="AD184" s="163" t="s">
        <v>501</v>
      </c>
      <c r="AE184" s="164" t="str">
        <f t="shared" si="26"/>
        <v>Выполнение СМР, ПНР</v>
      </c>
      <c r="AF184" s="165" t="s">
        <v>146</v>
      </c>
      <c r="AG184" s="195">
        <v>796</v>
      </c>
      <c r="AH184" s="7" t="s">
        <v>147</v>
      </c>
      <c r="AI184" s="7">
        <v>1</v>
      </c>
      <c r="AJ184" s="163">
        <v>46</v>
      </c>
      <c r="AK184" s="163" t="s">
        <v>159</v>
      </c>
      <c r="AL184" s="167">
        <f t="shared" si="32"/>
        <v>42733</v>
      </c>
      <c r="AM184" s="167">
        <f t="shared" si="33"/>
        <v>42733</v>
      </c>
      <c r="AN184" s="167">
        <v>43465</v>
      </c>
      <c r="AO184" s="163" t="s">
        <v>1142</v>
      </c>
      <c r="AP184" s="238" t="s">
        <v>501</v>
      </c>
      <c r="AQ184" s="238" t="s">
        <v>136</v>
      </c>
      <c r="AR184" s="239" t="s">
        <v>501</v>
      </c>
      <c r="AS184" s="163" t="s">
        <v>2859</v>
      </c>
      <c r="AT184" s="240" t="s">
        <v>3651</v>
      </c>
      <c r="AU184" s="241" t="s">
        <v>3652</v>
      </c>
      <c r="AV184" s="164" t="s">
        <v>2862</v>
      </c>
      <c r="AW184" s="169">
        <v>43465</v>
      </c>
      <c r="AX184" s="170">
        <v>593731.19539999997</v>
      </c>
      <c r="AY184" s="170">
        <v>534358.07585999998</v>
      </c>
      <c r="AZ184" s="170">
        <v>80</v>
      </c>
      <c r="BA184" s="24">
        <v>0</v>
      </c>
      <c r="BB184" s="163" t="s">
        <v>136</v>
      </c>
      <c r="BC184" s="11" t="s">
        <v>2863</v>
      </c>
      <c r="BD184" s="142">
        <v>93238.629839999994</v>
      </c>
      <c r="BE184" s="127" t="s">
        <v>2864</v>
      </c>
    </row>
    <row r="185" spans="1:57" s="131" customFormat="1" ht="72.75" customHeight="1">
      <c r="A185" s="195">
        <v>1</v>
      </c>
      <c r="B185" s="163" t="s">
        <v>3653</v>
      </c>
      <c r="C185" s="7" t="s">
        <v>133</v>
      </c>
      <c r="D185" s="7" t="s">
        <v>2703</v>
      </c>
      <c r="E185" s="163" t="s">
        <v>2851</v>
      </c>
      <c r="F185" s="7" t="s">
        <v>2953</v>
      </c>
      <c r="G185" s="163" t="s">
        <v>2735</v>
      </c>
      <c r="H185" s="73" t="s">
        <v>408</v>
      </c>
      <c r="I185" s="195">
        <v>837927</v>
      </c>
      <c r="J185" s="236" t="s">
        <v>3654</v>
      </c>
      <c r="K185" s="164" t="s">
        <v>3655</v>
      </c>
      <c r="L185" s="164" t="str">
        <f t="shared" si="27"/>
        <v>СМР, оборудование, материалы</v>
      </c>
      <c r="M185" s="165" t="s">
        <v>2856</v>
      </c>
      <c r="N185" s="62" t="s">
        <v>2675</v>
      </c>
      <c r="O185" s="164" t="s">
        <v>2857</v>
      </c>
      <c r="P185" s="165" t="s">
        <v>2858</v>
      </c>
      <c r="Q185" s="237">
        <v>19095.877118644068</v>
      </c>
      <c r="R185" s="237">
        <f t="shared" si="28"/>
        <v>22533.134999999998</v>
      </c>
      <c r="S185" s="237">
        <v>14799.304237288137</v>
      </c>
      <c r="T185" s="237">
        <f t="shared" si="29"/>
        <v>17463.179</v>
      </c>
      <c r="U185" s="237">
        <f t="shared" si="30"/>
        <v>14799.304237288137</v>
      </c>
      <c r="V185" s="237">
        <f t="shared" si="31"/>
        <v>17463.179</v>
      </c>
      <c r="W185" s="163" t="s">
        <v>2631</v>
      </c>
      <c r="X185" s="7" t="s">
        <v>133</v>
      </c>
      <c r="Y185" s="7" t="s">
        <v>133</v>
      </c>
      <c r="Z185" s="163" t="s">
        <v>144</v>
      </c>
      <c r="AA185" s="10">
        <v>42679</v>
      </c>
      <c r="AB185" s="10">
        <f t="shared" si="38"/>
        <v>42714</v>
      </c>
      <c r="AC185" s="163" t="s">
        <v>501</v>
      </c>
      <c r="AD185" s="163" t="s">
        <v>501</v>
      </c>
      <c r="AE185" s="164" t="str">
        <f t="shared" si="26"/>
        <v>Выполнение СМР, оборудование, материалы</v>
      </c>
      <c r="AF185" s="165" t="s">
        <v>146</v>
      </c>
      <c r="AG185" s="195">
        <v>796</v>
      </c>
      <c r="AH185" s="7" t="s">
        <v>147</v>
      </c>
      <c r="AI185" s="7">
        <v>1</v>
      </c>
      <c r="AJ185" s="163">
        <v>46</v>
      </c>
      <c r="AK185" s="163" t="s">
        <v>159</v>
      </c>
      <c r="AL185" s="167">
        <f t="shared" si="32"/>
        <v>42734</v>
      </c>
      <c r="AM185" s="167">
        <f t="shared" si="33"/>
        <v>42734</v>
      </c>
      <c r="AN185" s="167">
        <v>43100</v>
      </c>
      <c r="AO185" s="163" t="s">
        <v>292</v>
      </c>
      <c r="AP185" s="238" t="s">
        <v>501</v>
      </c>
      <c r="AQ185" s="238" t="s">
        <v>136</v>
      </c>
      <c r="AR185" s="239" t="s">
        <v>501</v>
      </c>
      <c r="AS185" s="163" t="s">
        <v>2859</v>
      </c>
      <c r="AT185" s="240" t="s">
        <v>3656</v>
      </c>
      <c r="AU185" s="241" t="s">
        <v>3657</v>
      </c>
      <c r="AV185" s="164" t="s">
        <v>2862</v>
      </c>
      <c r="AW185" s="169">
        <v>43100</v>
      </c>
      <c r="AX185" s="170">
        <v>25633.4192796034</v>
      </c>
      <c r="AY185" s="170">
        <v>22811.589081720002</v>
      </c>
      <c r="AZ185" s="170">
        <v>0</v>
      </c>
      <c r="BA185" s="24">
        <v>16.5</v>
      </c>
      <c r="BB185" s="163" t="s">
        <v>136</v>
      </c>
      <c r="BC185" s="11" t="s">
        <v>2977</v>
      </c>
      <c r="BD185" s="142">
        <v>1338.5082199999999</v>
      </c>
      <c r="BE185" s="127" t="s">
        <v>2959</v>
      </c>
    </row>
    <row r="186" spans="1:57" s="144" customFormat="1" ht="81" customHeight="1">
      <c r="A186" s="7">
        <v>2</v>
      </c>
      <c r="B186" s="7" t="s">
        <v>3658</v>
      </c>
      <c r="C186" s="7" t="s">
        <v>133</v>
      </c>
      <c r="D186" s="7" t="s">
        <v>2871</v>
      </c>
      <c r="E186" s="163" t="s">
        <v>2851</v>
      </c>
      <c r="F186" s="7" t="s">
        <v>2852</v>
      </c>
      <c r="G186" s="163" t="s">
        <v>2853</v>
      </c>
      <c r="H186" s="73" t="s">
        <v>408</v>
      </c>
      <c r="I186" s="11">
        <v>880744</v>
      </c>
      <c r="J186" s="164" t="s">
        <v>3659</v>
      </c>
      <c r="K186" s="164" t="s">
        <v>2937</v>
      </c>
      <c r="L186" s="164" t="str">
        <f t="shared" si="27"/>
        <v>СМР, ПНР, оборудование, материалы</v>
      </c>
      <c r="M186" s="165" t="s">
        <v>2856</v>
      </c>
      <c r="N186" s="62" t="s">
        <v>2675</v>
      </c>
      <c r="O186" s="164" t="s">
        <v>2857</v>
      </c>
      <c r="P186" s="165" t="s">
        <v>2858</v>
      </c>
      <c r="Q186" s="242">
        <v>108400.36501023268</v>
      </c>
      <c r="R186" s="242">
        <f t="shared" si="28"/>
        <v>127912.43071207455</v>
      </c>
      <c r="S186" s="242">
        <v>84010.282882930333</v>
      </c>
      <c r="T186" s="242">
        <f t="shared" si="29"/>
        <v>99132.133801857781</v>
      </c>
      <c r="U186" s="242">
        <f t="shared" si="30"/>
        <v>84010.282882930333</v>
      </c>
      <c r="V186" s="242">
        <f t="shared" si="31"/>
        <v>99132.133801857781</v>
      </c>
      <c r="W186" s="163" t="s">
        <v>143</v>
      </c>
      <c r="X186" s="7" t="s">
        <v>133</v>
      </c>
      <c r="Y186" s="7" t="s">
        <v>133</v>
      </c>
      <c r="Z186" s="163" t="s">
        <v>144</v>
      </c>
      <c r="AA186" s="10">
        <v>42643</v>
      </c>
      <c r="AB186" s="10">
        <f t="shared" ref="AB186:AB188" si="40">AA186+60</f>
        <v>42703</v>
      </c>
      <c r="AC186" s="163" t="s">
        <v>501</v>
      </c>
      <c r="AD186" s="220" t="s">
        <v>501</v>
      </c>
      <c r="AE186" s="164" t="str">
        <f t="shared" si="26"/>
        <v>Выполнение СМР, ПНР, оборудование, материалы</v>
      </c>
      <c r="AF186" s="165" t="s">
        <v>146</v>
      </c>
      <c r="AG186" s="163">
        <v>796</v>
      </c>
      <c r="AH186" s="163" t="s">
        <v>147</v>
      </c>
      <c r="AI186" s="163">
        <v>1</v>
      </c>
      <c r="AJ186" s="163">
        <v>45</v>
      </c>
      <c r="AK186" s="163" t="s">
        <v>1128</v>
      </c>
      <c r="AL186" s="243">
        <f t="shared" si="32"/>
        <v>42723</v>
      </c>
      <c r="AM186" s="243">
        <f t="shared" si="33"/>
        <v>42723</v>
      </c>
      <c r="AN186" s="10">
        <v>42735</v>
      </c>
      <c r="AO186" s="11">
        <v>2016</v>
      </c>
      <c r="AP186" s="11" t="s">
        <v>501</v>
      </c>
      <c r="AQ186" s="11" t="s">
        <v>136</v>
      </c>
      <c r="AR186" s="244" t="s">
        <v>501</v>
      </c>
      <c r="AS186" s="7" t="s">
        <v>2859</v>
      </c>
      <c r="AT186" s="220" t="s">
        <v>3660</v>
      </c>
      <c r="AU186" s="164" t="s">
        <v>3661</v>
      </c>
      <c r="AV186" s="8" t="s">
        <v>2862</v>
      </c>
      <c r="AW186" s="245">
        <v>42735</v>
      </c>
      <c r="AX186" s="170">
        <v>164362.20000000001</v>
      </c>
      <c r="AY186" s="170">
        <v>164362.20000000001</v>
      </c>
      <c r="AZ186" s="220">
        <v>0</v>
      </c>
      <c r="BA186" s="220">
        <v>19</v>
      </c>
      <c r="BB186" s="163" t="s">
        <v>136</v>
      </c>
      <c r="BC186" s="7" t="s">
        <v>2863</v>
      </c>
      <c r="BD186" s="143">
        <v>30797.093382399999</v>
      </c>
      <c r="BE186" s="123" t="s">
        <v>2864</v>
      </c>
    </row>
    <row r="187" spans="1:57" s="144" customFormat="1" ht="58.5" customHeight="1">
      <c r="A187" s="7">
        <v>2</v>
      </c>
      <c r="B187" s="7" t="s">
        <v>3662</v>
      </c>
      <c r="C187" s="7" t="s">
        <v>133</v>
      </c>
      <c r="D187" s="7" t="s">
        <v>2871</v>
      </c>
      <c r="E187" s="163" t="s">
        <v>2851</v>
      </c>
      <c r="F187" s="7" t="s">
        <v>2852</v>
      </c>
      <c r="G187" s="163" t="s">
        <v>2853</v>
      </c>
      <c r="H187" s="163" t="s">
        <v>136</v>
      </c>
      <c r="I187" s="11">
        <v>880745</v>
      </c>
      <c r="J187" s="164" t="s">
        <v>3663</v>
      </c>
      <c r="K187" s="164" t="s">
        <v>2937</v>
      </c>
      <c r="L187" s="164" t="str">
        <f t="shared" si="27"/>
        <v>СМР, ПНР, оборудование, материалы</v>
      </c>
      <c r="M187" s="165" t="s">
        <v>2856</v>
      </c>
      <c r="N187" s="62" t="s">
        <v>2675</v>
      </c>
      <c r="O187" s="164" t="s">
        <v>2857</v>
      </c>
      <c r="P187" s="165" t="s">
        <v>2858</v>
      </c>
      <c r="Q187" s="242">
        <v>527636.2572401159</v>
      </c>
      <c r="R187" s="242">
        <f t="shared" si="28"/>
        <v>622610.78354333667</v>
      </c>
      <c r="S187" s="242">
        <v>476836.20855362201</v>
      </c>
      <c r="T187" s="242">
        <f t="shared" si="29"/>
        <v>562666.72609327396</v>
      </c>
      <c r="U187" s="242">
        <f t="shared" si="30"/>
        <v>476836.20855362201</v>
      </c>
      <c r="V187" s="242">
        <f t="shared" si="31"/>
        <v>562666.72609327396</v>
      </c>
      <c r="W187" s="163" t="s">
        <v>143</v>
      </c>
      <c r="X187" s="7" t="s">
        <v>133</v>
      </c>
      <c r="Y187" s="7" t="s">
        <v>133</v>
      </c>
      <c r="Z187" s="163" t="s">
        <v>144</v>
      </c>
      <c r="AA187" s="10">
        <v>42643</v>
      </c>
      <c r="AB187" s="10">
        <f t="shared" si="40"/>
        <v>42703</v>
      </c>
      <c r="AC187" s="163" t="s">
        <v>501</v>
      </c>
      <c r="AD187" s="220" t="s">
        <v>501</v>
      </c>
      <c r="AE187" s="164" t="str">
        <f t="shared" si="26"/>
        <v>Выполнение СМР, ПНР, оборудование, материалы</v>
      </c>
      <c r="AF187" s="165" t="s">
        <v>146</v>
      </c>
      <c r="AG187" s="163">
        <v>796</v>
      </c>
      <c r="AH187" s="163" t="s">
        <v>147</v>
      </c>
      <c r="AI187" s="163">
        <v>1</v>
      </c>
      <c r="AJ187" s="163">
        <v>45</v>
      </c>
      <c r="AK187" s="163" t="s">
        <v>1128</v>
      </c>
      <c r="AL187" s="243">
        <f t="shared" si="32"/>
        <v>42723</v>
      </c>
      <c r="AM187" s="243">
        <f t="shared" si="33"/>
        <v>42723</v>
      </c>
      <c r="AN187" s="10">
        <v>44196</v>
      </c>
      <c r="AO187" s="62" t="s">
        <v>3354</v>
      </c>
      <c r="AP187" s="11" t="s">
        <v>501</v>
      </c>
      <c r="AQ187" s="11" t="s">
        <v>136</v>
      </c>
      <c r="AR187" s="244" t="s">
        <v>501</v>
      </c>
      <c r="AS187" s="7" t="s">
        <v>2859</v>
      </c>
      <c r="AT187" s="220" t="s">
        <v>3664</v>
      </c>
      <c r="AU187" s="164" t="s">
        <v>3665</v>
      </c>
      <c r="AV187" s="8" t="s">
        <v>2862</v>
      </c>
      <c r="AW187" s="245">
        <v>44196</v>
      </c>
      <c r="AX187" s="170">
        <v>740092.36</v>
      </c>
      <c r="AY187" s="170">
        <v>629078.51</v>
      </c>
      <c r="AZ187" s="220">
        <v>50</v>
      </c>
      <c r="BA187" s="220">
        <v>0</v>
      </c>
      <c r="BB187" s="163" t="s">
        <v>136</v>
      </c>
      <c r="BC187" s="7" t="s">
        <v>2863</v>
      </c>
      <c r="BD187" s="143">
        <v>20180.866628650027</v>
      </c>
      <c r="BE187" s="123" t="s">
        <v>2864</v>
      </c>
    </row>
    <row r="188" spans="1:57" s="144" customFormat="1" ht="58.5" customHeight="1">
      <c r="A188" s="7">
        <v>2</v>
      </c>
      <c r="B188" s="7" t="s">
        <v>3666</v>
      </c>
      <c r="C188" s="7" t="s">
        <v>133</v>
      </c>
      <c r="D188" s="7" t="s">
        <v>2871</v>
      </c>
      <c r="E188" s="163" t="s">
        <v>2851</v>
      </c>
      <c r="F188" s="7" t="s">
        <v>2852</v>
      </c>
      <c r="G188" s="163" t="s">
        <v>2853</v>
      </c>
      <c r="H188" s="163" t="s">
        <v>136</v>
      </c>
      <c r="I188" s="11">
        <v>880746</v>
      </c>
      <c r="J188" s="164" t="s">
        <v>3667</v>
      </c>
      <c r="K188" s="164" t="s">
        <v>2937</v>
      </c>
      <c r="L188" s="164" t="str">
        <f t="shared" si="27"/>
        <v>СМР, ПНР, оборудование, материалы</v>
      </c>
      <c r="M188" s="165" t="s">
        <v>2856</v>
      </c>
      <c r="N188" s="62" t="s">
        <v>2675</v>
      </c>
      <c r="O188" s="164" t="s">
        <v>2857</v>
      </c>
      <c r="P188" s="165" t="s">
        <v>2858</v>
      </c>
      <c r="Q188" s="242">
        <v>781175.42386226205</v>
      </c>
      <c r="R188" s="242">
        <f t="shared" si="28"/>
        <v>921787.00015746919</v>
      </c>
      <c r="S188" s="242">
        <v>546822.79670358344</v>
      </c>
      <c r="T188" s="242">
        <f t="shared" si="29"/>
        <v>645250.90011022845</v>
      </c>
      <c r="U188" s="242">
        <f t="shared" si="30"/>
        <v>546822.79670358344</v>
      </c>
      <c r="V188" s="242">
        <f t="shared" si="31"/>
        <v>645250.90011022845</v>
      </c>
      <c r="W188" s="163" t="s">
        <v>143</v>
      </c>
      <c r="X188" s="7" t="s">
        <v>133</v>
      </c>
      <c r="Y188" s="7" t="s">
        <v>133</v>
      </c>
      <c r="Z188" s="163" t="s">
        <v>144</v>
      </c>
      <c r="AA188" s="10">
        <v>42644</v>
      </c>
      <c r="AB188" s="10">
        <f t="shared" si="40"/>
        <v>42704</v>
      </c>
      <c r="AC188" s="163" t="s">
        <v>501</v>
      </c>
      <c r="AD188" s="220" t="s">
        <v>501</v>
      </c>
      <c r="AE188" s="164" t="str">
        <f t="shared" si="26"/>
        <v>Выполнение СМР, ПНР, оборудование, материалы</v>
      </c>
      <c r="AF188" s="165" t="s">
        <v>146</v>
      </c>
      <c r="AG188" s="163">
        <v>796</v>
      </c>
      <c r="AH188" s="163" t="s">
        <v>147</v>
      </c>
      <c r="AI188" s="163">
        <v>1</v>
      </c>
      <c r="AJ188" s="163">
        <v>45</v>
      </c>
      <c r="AK188" s="163" t="s">
        <v>1128</v>
      </c>
      <c r="AL188" s="243">
        <f t="shared" si="32"/>
        <v>42724</v>
      </c>
      <c r="AM188" s="243">
        <f t="shared" si="33"/>
        <v>42724</v>
      </c>
      <c r="AN188" s="10">
        <v>43830</v>
      </c>
      <c r="AO188" s="163" t="s">
        <v>724</v>
      </c>
      <c r="AP188" s="11" t="s">
        <v>501</v>
      </c>
      <c r="AQ188" s="11" t="s">
        <v>136</v>
      </c>
      <c r="AR188" s="244" t="s">
        <v>501</v>
      </c>
      <c r="AS188" s="7" t="s">
        <v>2859</v>
      </c>
      <c r="AT188" s="220" t="s">
        <v>3668</v>
      </c>
      <c r="AU188" s="164" t="s">
        <v>3669</v>
      </c>
      <c r="AV188" s="8" t="s">
        <v>2862</v>
      </c>
      <c r="AW188" s="245">
        <v>43830</v>
      </c>
      <c r="AX188" s="170">
        <v>991221.1102</v>
      </c>
      <c r="AY188" s="170">
        <v>902329.97265000001</v>
      </c>
      <c r="AZ188" s="220">
        <v>400</v>
      </c>
      <c r="BA188" s="220">
        <v>0</v>
      </c>
      <c r="BB188" s="163" t="s">
        <v>136</v>
      </c>
      <c r="BC188" s="7" t="s">
        <v>2863</v>
      </c>
      <c r="BD188" s="143">
        <v>46009.0654946</v>
      </c>
      <c r="BE188" s="123" t="s">
        <v>2864</v>
      </c>
    </row>
    <row r="189" spans="1:57" s="144" customFormat="1" ht="88.5" customHeight="1">
      <c r="A189" s="7">
        <v>2</v>
      </c>
      <c r="B189" s="7" t="s">
        <v>3670</v>
      </c>
      <c r="C189" s="7" t="s">
        <v>133</v>
      </c>
      <c r="D189" s="7" t="s">
        <v>2871</v>
      </c>
      <c r="E189" s="163" t="s">
        <v>2851</v>
      </c>
      <c r="F189" s="7" t="s">
        <v>2852</v>
      </c>
      <c r="G189" s="163" t="s">
        <v>2853</v>
      </c>
      <c r="H189" s="73" t="s">
        <v>408</v>
      </c>
      <c r="I189" s="11">
        <v>880715</v>
      </c>
      <c r="J189" s="164" t="s">
        <v>3671</v>
      </c>
      <c r="K189" s="164" t="s">
        <v>2937</v>
      </c>
      <c r="L189" s="164" t="str">
        <f t="shared" si="27"/>
        <v>СМР, ПНР, оборудование, материалы</v>
      </c>
      <c r="M189" s="165" t="s">
        <v>2856</v>
      </c>
      <c r="N189" s="62" t="s">
        <v>2675</v>
      </c>
      <c r="O189" s="164" t="s">
        <v>2857</v>
      </c>
      <c r="P189" s="165" t="s">
        <v>2858</v>
      </c>
      <c r="Q189" s="242">
        <v>2508.1982240000002</v>
      </c>
      <c r="R189" s="242">
        <f t="shared" si="28"/>
        <v>2959.67390432</v>
      </c>
      <c r="S189" s="242">
        <v>2131.9684904000001</v>
      </c>
      <c r="T189" s="242">
        <f t="shared" si="29"/>
        <v>2515.7228186719999</v>
      </c>
      <c r="U189" s="242">
        <f t="shared" si="30"/>
        <v>2131.9684904000001</v>
      </c>
      <c r="V189" s="242">
        <f t="shared" si="31"/>
        <v>2515.7228186719999</v>
      </c>
      <c r="W189" s="163" t="s">
        <v>3327</v>
      </c>
      <c r="X189" s="7" t="s">
        <v>133</v>
      </c>
      <c r="Y189" s="7" t="s">
        <v>133</v>
      </c>
      <c r="Z189" s="163" t="s">
        <v>144</v>
      </c>
      <c r="AA189" s="10">
        <v>42551</v>
      </c>
      <c r="AB189" s="10">
        <f t="shared" si="38"/>
        <v>42586</v>
      </c>
      <c r="AC189" s="163" t="s">
        <v>501</v>
      </c>
      <c r="AD189" s="220" t="s">
        <v>501</v>
      </c>
      <c r="AE189" s="164" t="str">
        <f t="shared" si="26"/>
        <v>Выполнение СМР, ПНР, оборудование, материалы</v>
      </c>
      <c r="AF189" s="165" t="s">
        <v>146</v>
      </c>
      <c r="AG189" s="163">
        <v>796</v>
      </c>
      <c r="AH189" s="163" t="s">
        <v>147</v>
      </c>
      <c r="AI189" s="163">
        <v>1</v>
      </c>
      <c r="AJ189" s="163">
        <v>45</v>
      </c>
      <c r="AK189" s="163" t="s">
        <v>1128</v>
      </c>
      <c r="AL189" s="243">
        <f t="shared" si="32"/>
        <v>42606</v>
      </c>
      <c r="AM189" s="243">
        <f t="shared" si="33"/>
        <v>42606</v>
      </c>
      <c r="AN189" s="10">
        <v>42735</v>
      </c>
      <c r="AO189" s="11">
        <v>2016</v>
      </c>
      <c r="AP189" s="11" t="s">
        <v>501</v>
      </c>
      <c r="AQ189" s="11" t="s">
        <v>136</v>
      </c>
      <c r="AR189" s="244" t="s">
        <v>501</v>
      </c>
      <c r="AS189" s="7" t="s">
        <v>2859</v>
      </c>
      <c r="AT189" s="220" t="s">
        <v>3672</v>
      </c>
      <c r="AU189" s="164" t="s">
        <v>3673</v>
      </c>
      <c r="AV189" s="8" t="s">
        <v>2862</v>
      </c>
      <c r="AW189" s="245">
        <v>42735</v>
      </c>
      <c r="AX189" s="170">
        <v>5647.0632672332385</v>
      </c>
      <c r="AY189" s="170">
        <v>4248</v>
      </c>
      <c r="AZ189" s="220">
        <v>0.25</v>
      </c>
      <c r="BA189" s="242">
        <v>2</v>
      </c>
      <c r="BB189" s="163" t="s">
        <v>136</v>
      </c>
      <c r="BC189" s="7" t="s">
        <v>3674</v>
      </c>
      <c r="BD189" s="143">
        <v>548.40761959999998</v>
      </c>
      <c r="BE189" s="123" t="s">
        <v>2864</v>
      </c>
    </row>
    <row r="190" spans="1:57" s="144" customFormat="1" ht="71.25" customHeight="1">
      <c r="A190" s="7">
        <v>2</v>
      </c>
      <c r="B190" s="7" t="s">
        <v>3675</v>
      </c>
      <c r="C190" s="7" t="s">
        <v>133</v>
      </c>
      <c r="D190" s="7" t="s">
        <v>2871</v>
      </c>
      <c r="E190" s="163" t="s">
        <v>2851</v>
      </c>
      <c r="F190" s="7" t="s">
        <v>2852</v>
      </c>
      <c r="G190" s="163" t="s">
        <v>2853</v>
      </c>
      <c r="H190" s="73" t="s">
        <v>408</v>
      </c>
      <c r="I190" s="11">
        <v>880716</v>
      </c>
      <c r="J190" s="164" t="s">
        <v>3676</v>
      </c>
      <c r="K190" s="164" t="s">
        <v>2937</v>
      </c>
      <c r="L190" s="164" t="str">
        <f t="shared" si="27"/>
        <v>СМР, ПНР, оборудование, материалы</v>
      </c>
      <c r="M190" s="165" t="s">
        <v>2856</v>
      </c>
      <c r="N190" s="62" t="s">
        <v>2675</v>
      </c>
      <c r="O190" s="164" t="s">
        <v>2857</v>
      </c>
      <c r="P190" s="165" t="s">
        <v>2858</v>
      </c>
      <c r="Q190" s="242">
        <v>2851.1033359999997</v>
      </c>
      <c r="R190" s="242">
        <f t="shared" si="28"/>
        <v>3364.3019364799993</v>
      </c>
      <c r="S190" s="242">
        <v>2423.4378355999997</v>
      </c>
      <c r="T190" s="242">
        <f t="shared" si="29"/>
        <v>2859.6566460079994</v>
      </c>
      <c r="U190" s="242">
        <f t="shared" si="30"/>
        <v>2423.4378355999997</v>
      </c>
      <c r="V190" s="242">
        <f t="shared" si="31"/>
        <v>2859.6566460079994</v>
      </c>
      <c r="W190" s="163" t="s">
        <v>3327</v>
      </c>
      <c r="X190" s="7" t="s">
        <v>133</v>
      </c>
      <c r="Y190" s="7" t="s">
        <v>133</v>
      </c>
      <c r="Z190" s="163" t="s">
        <v>144</v>
      </c>
      <c r="AA190" s="10">
        <v>42551</v>
      </c>
      <c r="AB190" s="10">
        <f t="shared" si="38"/>
        <v>42586</v>
      </c>
      <c r="AC190" s="163" t="s">
        <v>501</v>
      </c>
      <c r="AD190" s="220" t="s">
        <v>501</v>
      </c>
      <c r="AE190" s="164" t="str">
        <f t="shared" si="26"/>
        <v>Выполнение СМР, ПНР, оборудование, материалы</v>
      </c>
      <c r="AF190" s="165" t="s">
        <v>146</v>
      </c>
      <c r="AG190" s="163">
        <v>796</v>
      </c>
      <c r="AH190" s="163" t="s">
        <v>147</v>
      </c>
      <c r="AI190" s="163">
        <v>1</v>
      </c>
      <c r="AJ190" s="163">
        <v>45</v>
      </c>
      <c r="AK190" s="163" t="s">
        <v>1128</v>
      </c>
      <c r="AL190" s="243">
        <f t="shared" si="32"/>
        <v>42606</v>
      </c>
      <c r="AM190" s="243">
        <f t="shared" si="33"/>
        <v>42606</v>
      </c>
      <c r="AN190" s="10">
        <v>42735</v>
      </c>
      <c r="AO190" s="11">
        <v>2016</v>
      </c>
      <c r="AP190" s="11" t="s">
        <v>501</v>
      </c>
      <c r="AQ190" s="11" t="s">
        <v>136</v>
      </c>
      <c r="AR190" s="244" t="s">
        <v>501</v>
      </c>
      <c r="AS190" s="7" t="s">
        <v>2859</v>
      </c>
      <c r="AT190" s="220" t="s">
        <v>3677</v>
      </c>
      <c r="AU190" s="164" t="s">
        <v>3678</v>
      </c>
      <c r="AV190" s="8" t="s">
        <v>2862</v>
      </c>
      <c r="AW190" s="245">
        <v>42735</v>
      </c>
      <c r="AX190" s="170">
        <v>6494.1227573182241</v>
      </c>
      <c r="AY190" s="170">
        <v>4885.1999999999989</v>
      </c>
      <c r="AZ190" s="220">
        <v>0</v>
      </c>
      <c r="BA190" s="242">
        <v>2.2999999999999998</v>
      </c>
      <c r="BB190" s="163" t="s">
        <v>136</v>
      </c>
      <c r="BC190" s="7" t="s">
        <v>3674</v>
      </c>
      <c r="BD190" s="143">
        <v>679.82257939999988</v>
      </c>
      <c r="BE190" s="123" t="s">
        <v>2864</v>
      </c>
    </row>
    <row r="191" spans="1:57" s="144" customFormat="1" ht="93" customHeight="1">
      <c r="A191" s="7">
        <v>2</v>
      </c>
      <c r="B191" s="7" t="s">
        <v>3679</v>
      </c>
      <c r="C191" s="7" t="s">
        <v>133</v>
      </c>
      <c r="D191" s="7" t="s">
        <v>2871</v>
      </c>
      <c r="E191" s="163" t="s">
        <v>2851</v>
      </c>
      <c r="F191" s="7" t="s">
        <v>2852</v>
      </c>
      <c r="G191" s="163" t="s">
        <v>2853</v>
      </c>
      <c r="H191" s="73" t="s">
        <v>408</v>
      </c>
      <c r="I191" s="11">
        <v>880717</v>
      </c>
      <c r="J191" s="164" t="s">
        <v>3680</v>
      </c>
      <c r="K191" s="164" t="s">
        <v>2937</v>
      </c>
      <c r="L191" s="164" t="str">
        <f t="shared" si="27"/>
        <v>СМР, ПНР, оборудование, материалы</v>
      </c>
      <c r="M191" s="165" t="s">
        <v>2856</v>
      </c>
      <c r="N191" s="62" t="s">
        <v>2675</v>
      </c>
      <c r="O191" s="164" t="s">
        <v>2857</v>
      </c>
      <c r="P191" s="165" t="s">
        <v>2858</v>
      </c>
      <c r="Q191" s="242">
        <v>2509.3071280000004</v>
      </c>
      <c r="R191" s="242">
        <f t="shared" si="28"/>
        <v>2960.9824110400004</v>
      </c>
      <c r="S191" s="242">
        <v>2132.9110588000003</v>
      </c>
      <c r="T191" s="242">
        <f t="shared" si="29"/>
        <v>2516.8350493840003</v>
      </c>
      <c r="U191" s="242">
        <f t="shared" si="30"/>
        <v>2132.9110588000003</v>
      </c>
      <c r="V191" s="242">
        <f t="shared" si="31"/>
        <v>2516.8350493840003</v>
      </c>
      <c r="W191" s="163" t="s">
        <v>3327</v>
      </c>
      <c r="X191" s="7" t="s">
        <v>133</v>
      </c>
      <c r="Y191" s="7" t="s">
        <v>133</v>
      </c>
      <c r="Z191" s="163" t="s">
        <v>144</v>
      </c>
      <c r="AA191" s="10">
        <v>42551</v>
      </c>
      <c r="AB191" s="10">
        <f t="shared" si="38"/>
        <v>42586</v>
      </c>
      <c r="AC191" s="163" t="s">
        <v>501</v>
      </c>
      <c r="AD191" s="220" t="s">
        <v>501</v>
      </c>
      <c r="AE191" s="164" t="str">
        <f t="shared" si="26"/>
        <v>Выполнение СМР, ПНР, оборудование, материалы</v>
      </c>
      <c r="AF191" s="165" t="s">
        <v>146</v>
      </c>
      <c r="AG191" s="163">
        <v>796</v>
      </c>
      <c r="AH191" s="163" t="s">
        <v>147</v>
      </c>
      <c r="AI191" s="163">
        <v>1</v>
      </c>
      <c r="AJ191" s="163">
        <v>45</v>
      </c>
      <c r="AK191" s="163" t="s">
        <v>1128</v>
      </c>
      <c r="AL191" s="243">
        <f t="shared" si="32"/>
        <v>42606</v>
      </c>
      <c r="AM191" s="243">
        <f t="shared" si="33"/>
        <v>42606</v>
      </c>
      <c r="AN191" s="10">
        <v>42735</v>
      </c>
      <c r="AO191" s="11">
        <v>2016</v>
      </c>
      <c r="AP191" s="11" t="s">
        <v>501</v>
      </c>
      <c r="AQ191" s="11" t="s">
        <v>136</v>
      </c>
      <c r="AR191" s="244" t="s">
        <v>501</v>
      </c>
      <c r="AS191" s="7" t="s">
        <v>2859</v>
      </c>
      <c r="AT191" s="220" t="s">
        <v>3681</v>
      </c>
      <c r="AU191" s="164" t="s">
        <v>3682</v>
      </c>
      <c r="AV191" s="8" t="s">
        <v>2862</v>
      </c>
      <c r="AW191" s="245">
        <v>42735</v>
      </c>
      <c r="AX191" s="170">
        <v>5647.0632672332385</v>
      </c>
      <c r="AY191" s="170">
        <v>4248</v>
      </c>
      <c r="AZ191" s="220">
        <v>0</v>
      </c>
      <c r="BA191" s="242">
        <v>2</v>
      </c>
      <c r="BB191" s="163" t="s">
        <v>136</v>
      </c>
      <c r="BC191" s="7" t="s">
        <v>3674</v>
      </c>
      <c r="BD191" s="143">
        <v>546.77198620000001</v>
      </c>
      <c r="BE191" s="123" t="s">
        <v>2864</v>
      </c>
    </row>
    <row r="192" spans="1:57" s="144" customFormat="1" ht="93" customHeight="1">
      <c r="A192" s="7">
        <v>2</v>
      </c>
      <c r="B192" s="7" t="s">
        <v>3683</v>
      </c>
      <c r="C192" s="7" t="s">
        <v>133</v>
      </c>
      <c r="D192" s="7" t="s">
        <v>2871</v>
      </c>
      <c r="E192" s="163" t="s">
        <v>2851</v>
      </c>
      <c r="F192" s="7" t="s">
        <v>2852</v>
      </c>
      <c r="G192" s="163" t="s">
        <v>2853</v>
      </c>
      <c r="H192" s="73" t="s">
        <v>408</v>
      </c>
      <c r="I192" s="11">
        <v>880718</v>
      </c>
      <c r="J192" s="164" t="s">
        <v>3684</v>
      </c>
      <c r="K192" s="164" t="s">
        <v>2937</v>
      </c>
      <c r="L192" s="164" t="str">
        <f t="shared" si="27"/>
        <v>СМР, ПНР, оборудование, материалы</v>
      </c>
      <c r="M192" s="165" t="s">
        <v>2856</v>
      </c>
      <c r="N192" s="62" t="s">
        <v>2675</v>
      </c>
      <c r="O192" s="164" t="s">
        <v>2857</v>
      </c>
      <c r="P192" s="165" t="s">
        <v>2858</v>
      </c>
      <c r="Q192" s="242">
        <v>2509.3071280000004</v>
      </c>
      <c r="R192" s="242">
        <f t="shared" si="28"/>
        <v>2960.9824110400004</v>
      </c>
      <c r="S192" s="242">
        <v>2132.9110588000003</v>
      </c>
      <c r="T192" s="242">
        <f t="shared" si="29"/>
        <v>2516.8350493840003</v>
      </c>
      <c r="U192" s="242">
        <f t="shared" si="30"/>
        <v>2132.9110588000003</v>
      </c>
      <c r="V192" s="242">
        <f t="shared" si="31"/>
        <v>2516.8350493840003</v>
      </c>
      <c r="W192" s="163" t="s">
        <v>3327</v>
      </c>
      <c r="X192" s="7" t="s">
        <v>133</v>
      </c>
      <c r="Y192" s="7" t="s">
        <v>133</v>
      </c>
      <c r="Z192" s="163" t="s">
        <v>144</v>
      </c>
      <c r="AA192" s="10">
        <v>42551</v>
      </c>
      <c r="AB192" s="10">
        <f t="shared" si="38"/>
        <v>42586</v>
      </c>
      <c r="AC192" s="163" t="s">
        <v>501</v>
      </c>
      <c r="AD192" s="220" t="s">
        <v>501</v>
      </c>
      <c r="AE192" s="164" t="str">
        <f t="shared" si="26"/>
        <v>Выполнение СМР, ПНР, оборудование, материалы</v>
      </c>
      <c r="AF192" s="165" t="s">
        <v>146</v>
      </c>
      <c r="AG192" s="163">
        <v>796</v>
      </c>
      <c r="AH192" s="163" t="s">
        <v>147</v>
      </c>
      <c r="AI192" s="163">
        <v>1</v>
      </c>
      <c r="AJ192" s="163">
        <v>45</v>
      </c>
      <c r="AK192" s="163" t="s">
        <v>1128</v>
      </c>
      <c r="AL192" s="243">
        <f t="shared" si="32"/>
        <v>42606</v>
      </c>
      <c r="AM192" s="243">
        <f t="shared" si="33"/>
        <v>42606</v>
      </c>
      <c r="AN192" s="10">
        <v>42735</v>
      </c>
      <c r="AO192" s="11">
        <v>2016</v>
      </c>
      <c r="AP192" s="11" t="s">
        <v>501</v>
      </c>
      <c r="AQ192" s="11" t="s">
        <v>136</v>
      </c>
      <c r="AR192" s="244" t="s">
        <v>501</v>
      </c>
      <c r="AS192" s="7" t="s">
        <v>2859</v>
      </c>
      <c r="AT192" s="220" t="s">
        <v>3685</v>
      </c>
      <c r="AU192" s="164" t="s">
        <v>3686</v>
      </c>
      <c r="AV192" s="8" t="s">
        <v>2862</v>
      </c>
      <c r="AW192" s="245">
        <v>42735</v>
      </c>
      <c r="AX192" s="170">
        <v>5647.0632672332385</v>
      </c>
      <c r="AY192" s="170">
        <v>4248</v>
      </c>
      <c r="AZ192" s="220">
        <v>0</v>
      </c>
      <c r="BA192" s="242">
        <v>2</v>
      </c>
      <c r="BB192" s="163" t="s">
        <v>136</v>
      </c>
      <c r="BC192" s="7" t="s">
        <v>3674</v>
      </c>
      <c r="BD192" s="143">
        <v>546.77198620000001</v>
      </c>
      <c r="BE192" s="123" t="s">
        <v>2864</v>
      </c>
    </row>
    <row r="193" spans="1:57" s="144" customFormat="1" ht="93" customHeight="1">
      <c r="A193" s="7">
        <v>2</v>
      </c>
      <c r="B193" s="7" t="s">
        <v>3687</v>
      </c>
      <c r="C193" s="7" t="s">
        <v>133</v>
      </c>
      <c r="D193" s="7" t="s">
        <v>2871</v>
      </c>
      <c r="E193" s="163" t="s">
        <v>2851</v>
      </c>
      <c r="F193" s="7" t="s">
        <v>2852</v>
      </c>
      <c r="G193" s="163" t="s">
        <v>2853</v>
      </c>
      <c r="H193" s="73" t="s">
        <v>408</v>
      </c>
      <c r="I193" s="11">
        <v>880719</v>
      </c>
      <c r="J193" s="164" t="s">
        <v>3688</v>
      </c>
      <c r="K193" s="164" t="s">
        <v>2937</v>
      </c>
      <c r="L193" s="164" t="str">
        <f t="shared" si="27"/>
        <v>СМР, ПНР, оборудование, материалы</v>
      </c>
      <c r="M193" s="165" t="s">
        <v>2856</v>
      </c>
      <c r="N193" s="62" t="s">
        <v>2675</v>
      </c>
      <c r="O193" s="164" t="s">
        <v>2857</v>
      </c>
      <c r="P193" s="165" t="s">
        <v>2858</v>
      </c>
      <c r="Q193" s="242">
        <v>7189.7630719999997</v>
      </c>
      <c r="R193" s="242">
        <f t="shared" si="28"/>
        <v>8483.9204249599989</v>
      </c>
      <c r="S193" s="242">
        <v>6111.2986111999999</v>
      </c>
      <c r="T193" s="242">
        <f t="shared" si="29"/>
        <v>7211.3323612159993</v>
      </c>
      <c r="U193" s="242">
        <f t="shared" si="30"/>
        <v>6111.2986111999999</v>
      </c>
      <c r="V193" s="242">
        <f t="shared" si="31"/>
        <v>7211.3323612159993</v>
      </c>
      <c r="W193" s="163" t="s">
        <v>3327</v>
      </c>
      <c r="X193" s="7" t="s">
        <v>133</v>
      </c>
      <c r="Y193" s="7" t="s">
        <v>133</v>
      </c>
      <c r="Z193" s="163" t="s">
        <v>144</v>
      </c>
      <c r="AA193" s="10">
        <v>42551</v>
      </c>
      <c r="AB193" s="10">
        <f t="shared" si="38"/>
        <v>42586</v>
      </c>
      <c r="AC193" s="163" t="s">
        <v>501</v>
      </c>
      <c r="AD193" s="220" t="s">
        <v>501</v>
      </c>
      <c r="AE193" s="164" t="str">
        <f t="shared" si="26"/>
        <v>Выполнение СМР, ПНР, оборудование, материалы</v>
      </c>
      <c r="AF193" s="165" t="s">
        <v>146</v>
      </c>
      <c r="AG193" s="163">
        <v>796</v>
      </c>
      <c r="AH193" s="163" t="s">
        <v>147</v>
      </c>
      <c r="AI193" s="163">
        <v>1</v>
      </c>
      <c r="AJ193" s="163">
        <v>45</v>
      </c>
      <c r="AK193" s="163" t="s">
        <v>1128</v>
      </c>
      <c r="AL193" s="243">
        <f t="shared" si="32"/>
        <v>42606</v>
      </c>
      <c r="AM193" s="243">
        <f t="shared" si="33"/>
        <v>42606</v>
      </c>
      <c r="AN193" s="10">
        <v>42735</v>
      </c>
      <c r="AO193" s="11">
        <v>2016</v>
      </c>
      <c r="AP193" s="11" t="s">
        <v>501</v>
      </c>
      <c r="AQ193" s="11" t="s">
        <v>136</v>
      </c>
      <c r="AR193" s="244" t="s">
        <v>501</v>
      </c>
      <c r="AS193" s="7" t="s">
        <v>2859</v>
      </c>
      <c r="AT193" s="220" t="s">
        <v>3689</v>
      </c>
      <c r="AU193" s="164" t="s">
        <v>3690</v>
      </c>
      <c r="AV193" s="8" t="s">
        <v>2862</v>
      </c>
      <c r="AW193" s="245">
        <v>42735</v>
      </c>
      <c r="AX193" s="170">
        <v>16376.483474976392</v>
      </c>
      <c r="AY193" s="170">
        <v>12319.199999999999</v>
      </c>
      <c r="AZ193" s="220">
        <v>0</v>
      </c>
      <c r="BA193" s="242">
        <v>5.8</v>
      </c>
      <c r="BB193" s="163" t="s">
        <v>136</v>
      </c>
      <c r="BC193" s="7" t="s">
        <v>3674</v>
      </c>
      <c r="BD193" s="143">
        <v>1714.2994687999997</v>
      </c>
      <c r="BE193" s="123" t="s">
        <v>2864</v>
      </c>
    </row>
    <row r="194" spans="1:57" s="144" customFormat="1" ht="93" customHeight="1">
      <c r="A194" s="7">
        <v>2</v>
      </c>
      <c r="B194" s="7" t="s">
        <v>3691</v>
      </c>
      <c r="C194" s="7" t="s">
        <v>133</v>
      </c>
      <c r="D194" s="7" t="s">
        <v>2871</v>
      </c>
      <c r="E194" s="163" t="s">
        <v>2851</v>
      </c>
      <c r="F194" s="7" t="s">
        <v>2852</v>
      </c>
      <c r="G194" s="163" t="s">
        <v>2853</v>
      </c>
      <c r="H194" s="73" t="s">
        <v>408</v>
      </c>
      <c r="I194" s="11">
        <v>880720</v>
      </c>
      <c r="J194" s="164" t="s">
        <v>3692</v>
      </c>
      <c r="K194" s="164" t="s">
        <v>2937</v>
      </c>
      <c r="L194" s="164" t="str">
        <f t="shared" si="27"/>
        <v>СМР, ПНР, оборудование, материалы</v>
      </c>
      <c r="M194" s="165" t="s">
        <v>2856</v>
      </c>
      <c r="N194" s="62" t="s">
        <v>2675</v>
      </c>
      <c r="O194" s="164" t="s">
        <v>2857</v>
      </c>
      <c r="P194" s="165" t="s">
        <v>2858</v>
      </c>
      <c r="Q194" s="242">
        <v>2638.0548480000002</v>
      </c>
      <c r="R194" s="242">
        <f t="shared" si="28"/>
        <v>3112.9047206400001</v>
      </c>
      <c r="S194" s="242">
        <v>2242.3466208</v>
      </c>
      <c r="T194" s="242">
        <f t="shared" si="29"/>
        <v>2645.9690125439997</v>
      </c>
      <c r="U194" s="242">
        <f t="shared" si="30"/>
        <v>2242.3466208</v>
      </c>
      <c r="V194" s="242">
        <f t="shared" si="31"/>
        <v>2645.9690125439997</v>
      </c>
      <c r="W194" s="163" t="s">
        <v>3327</v>
      </c>
      <c r="X194" s="7" t="s">
        <v>133</v>
      </c>
      <c r="Y194" s="7" t="s">
        <v>133</v>
      </c>
      <c r="Z194" s="163" t="s">
        <v>144</v>
      </c>
      <c r="AA194" s="10">
        <v>42551</v>
      </c>
      <c r="AB194" s="10">
        <f t="shared" si="38"/>
        <v>42586</v>
      </c>
      <c r="AC194" s="163" t="s">
        <v>501</v>
      </c>
      <c r="AD194" s="220" t="s">
        <v>501</v>
      </c>
      <c r="AE194" s="164" t="str">
        <f t="shared" si="26"/>
        <v>Выполнение СМР, ПНР, оборудование, материалы</v>
      </c>
      <c r="AF194" s="165" t="s">
        <v>146</v>
      </c>
      <c r="AG194" s="163">
        <v>796</v>
      </c>
      <c r="AH194" s="163" t="s">
        <v>147</v>
      </c>
      <c r="AI194" s="163">
        <v>1</v>
      </c>
      <c r="AJ194" s="163">
        <v>45</v>
      </c>
      <c r="AK194" s="163" t="s">
        <v>1128</v>
      </c>
      <c r="AL194" s="243">
        <f t="shared" si="32"/>
        <v>42606</v>
      </c>
      <c r="AM194" s="243">
        <f t="shared" si="33"/>
        <v>42606</v>
      </c>
      <c r="AN194" s="10">
        <v>42735</v>
      </c>
      <c r="AO194" s="11">
        <v>2016</v>
      </c>
      <c r="AP194" s="11" t="s">
        <v>501</v>
      </c>
      <c r="AQ194" s="11" t="s">
        <v>136</v>
      </c>
      <c r="AR194" s="244" t="s">
        <v>501</v>
      </c>
      <c r="AS194" s="7" t="s">
        <v>2859</v>
      </c>
      <c r="AT194" s="220" t="s">
        <v>3693</v>
      </c>
      <c r="AU194" s="164" t="s">
        <v>3694</v>
      </c>
      <c r="AV194" s="8" t="s">
        <v>2862</v>
      </c>
      <c r="AW194" s="245">
        <v>42735</v>
      </c>
      <c r="AX194" s="170">
        <v>5929.4164305948998</v>
      </c>
      <c r="AY194" s="170">
        <v>4460.3999999999996</v>
      </c>
      <c r="AZ194" s="220">
        <v>0</v>
      </c>
      <c r="BA194" s="242">
        <v>2.1</v>
      </c>
      <c r="BB194" s="163" t="s">
        <v>136</v>
      </c>
      <c r="BC194" s="7" t="s">
        <v>3674</v>
      </c>
      <c r="BD194" s="143">
        <v>569.26909920000003</v>
      </c>
      <c r="BE194" s="123" t="s">
        <v>2864</v>
      </c>
    </row>
    <row r="195" spans="1:57" s="144" customFormat="1" ht="93" customHeight="1">
      <c r="A195" s="7">
        <v>2</v>
      </c>
      <c r="B195" s="7" t="s">
        <v>3695</v>
      </c>
      <c r="C195" s="7" t="s">
        <v>133</v>
      </c>
      <c r="D195" s="7" t="s">
        <v>2871</v>
      </c>
      <c r="E195" s="163" t="s">
        <v>2851</v>
      </c>
      <c r="F195" s="7" t="s">
        <v>2852</v>
      </c>
      <c r="G195" s="163" t="s">
        <v>2853</v>
      </c>
      <c r="H195" s="73" t="s">
        <v>408</v>
      </c>
      <c r="I195" s="11">
        <v>880721</v>
      </c>
      <c r="J195" s="164" t="s">
        <v>3696</v>
      </c>
      <c r="K195" s="164" t="s">
        <v>2937</v>
      </c>
      <c r="L195" s="164" t="str">
        <f t="shared" si="27"/>
        <v>СМР, ПНР, оборудование, материалы</v>
      </c>
      <c r="M195" s="165" t="s">
        <v>2856</v>
      </c>
      <c r="N195" s="62" t="s">
        <v>2675</v>
      </c>
      <c r="O195" s="164" t="s">
        <v>2857</v>
      </c>
      <c r="P195" s="165" t="s">
        <v>2858</v>
      </c>
      <c r="Q195" s="242">
        <v>3381.8501200000001</v>
      </c>
      <c r="R195" s="242">
        <f t="shared" si="28"/>
        <v>3990.5831415999996</v>
      </c>
      <c r="S195" s="242">
        <v>2874.5726020000002</v>
      </c>
      <c r="T195" s="242">
        <f t="shared" si="29"/>
        <v>3391.9956703600001</v>
      </c>
      <c r="U195" s="242">
        <f t="shared" si="30"/>
        <v>2874.5726020000002</v>
      </c>
      <c r="V195" s="242">
        <f t="shared" si="31"/>
        <v>3391.9956703600001</v>
      </c>
      <c r="W195" s="163" t="s">
        <v>3327</v>
      </c>
      <c r="X195" s="7" t="s">
        <v>133</v>
      </c>
      <c r="Y195" s="7" t="s">
        <v>133</v>
      </c>
      <c r="Z195" s="163" t="s">
        <v>144</v>
      </c>
      <c r="AA195" s="10">
        <v>42551</v>
      </c>
      <c r="AB195" s="10">
        <f t="shared" si="38"/>
        <v>42586</v>
      </c>
      <c r="AC195" s="163" t="s">
        <v>501</v>
      </c>
      <c r="AD195" s="220" t="s">
        <v>501</v>
      </c>
      <c r="AE195" s="164" t="str">
        <f t="shared" si="26"/>
        <v>Выполнение СМР, ПНР, оборудование, материалы</v>
      </c>
      <c r="AF195" s="165" t="s">
        <v>146</v>
      </c>
      <c r="AG195" s="163">
        <v>796</v>
      </c>
      <c r="AH195" s="163" t="s">
        <v>147</v>
      </c>
      <c r="AI195" s="163">
        <v>1</v>
      </c>
      <c r="AJ195" s="163">
        <v>45</v>
      </c>
      <c r="AK195" s="163" t="s">
        <v>1128</v>
      </c>
      <c r="AL195" s="243">
        <f t="shared" si="32"/>
        <v>42606</v>
      </c>
      <c r="AM195" s="243">
        <f t="shared" si="33"/>
        <v>42606</v>
      </c>
      <c r="AN195" s="10">
        <v>42735</v>
      </c>
      <c r="AO195" s="11">
        <v>2016</v>
      </c>
      <c r="AP195" s="11" t="s">
        <v>501</v>
      </c>
      <c r="AQ195" s="11" t="s">
        <v>136</v>
      </c>
      <c r="AR195" s="244" t="s">
        <v>501</v>
      </c>
      <c r="AS195" s="7" t="s">
        <v>2859</v>
      </c>
      <c r="AT195" s="220" t="s">
        <v>3697</v>
      </c>
      <c r="AU195" s="164" t="s">
        <v>3698</v>
      </c>
      <c r="AV195" s="8" t="s">
        <v>2862</v>
      </c>
      <c r="AW195" s="245">
        <v>42735</v>
      </c>
      <c r="AX195" s="170">
        <v>7623.5354107648727</v>
      </c>
      <c r="AY195" s="170">
        <v>5734.8</v>
      </c>
      <c r="AZ195" s="220">
        <v>0</v>
      </c>
      <c r="BA195" s="242">
        <v>2.7</v>
      </c>
      <c r="BB195" s="163" t="s">
        <v>136</v>
      </c>
      <c r="BC195" s="7" t="s">
        <v>3674</v>
      </c>
      <c r="BD195" s="143">
        <v>746.57107299999984</v>
      </c>
      <c r="BE195" s="123" t="s">
        <v>2864</v>
      </c>
    </row>
    <row r="196" spans="1:57" s="144" customFormat="1" ht="93" customHeight="1">
      <c r="A196" s="7">
        <v>2</v>
      </c>
      <c r="B196" s="7" t="s">
        <v>3699</v>
      </c>
      <c r="C196" s="7" t="s">
        <v>133</v>
      </c>
      <c r="D196" s="7" t="s">
        <v>2871</v>
      </c>
      <c r="E196" s="163" t="s">
        <v>2851</v>
      </c>
      <c r="F196" s="7" t="s">
        <v>2852</v>
      </c>
      <c r="G196" s="163" t="s">
        <v>2853</v>
      </c>
      <c r="H196" s="73" t="s">
        <v>408</v>
      </c>
      <c r="I196" s="11">
        <v>880722</v>
      </c>
      <c r="J196" s="164" t="s">
        <v>3700</v>
      </c>
      <c r="K196" s="164" t="s">
        <v>2937</v>
      </c>
      <c r="L196" s="164" t="str">
        <f t="shared" si="27"/>
        <v>СМР, ПНР, оборудование, материалы</v>
      </c>
      <c r="M196" s="165" t="s">
        <v>2856</v>
      </c>
      <c r="N196" s="62" t="s">
        <v>2675</v>
      </c>
      <c r="O196" s="164" t="s">
        <v>2857</v>
      </c>
      <c r="P196" s="165" t="s">
        <v>2858</v>
      </c>
      <c r="Q196" s="242">
        <v>2772.3486400000002</v>
      </c>
      <c r="R196" s="242">
        <f t="shared" si="28"/>
        <v>3271.3713951999998</v>
      </c>
      <c r="S196" s="242">
        <v>2356.4963440000001</v>
      </c>
      <c r="T196" s="242">
        <f t="shared" si="29"/>
        <v>2780.6656859200002</v>
      </c>
      <c r="U196" s="242">
        <f t="shared" si="30"/>
        <v>2356.4963440000001</v>
      </c>
      <c r="V196" s="242">
        <f t="shared" si="31"/>
        <v>2780.6656859200002</v>
      </c>
      <c r="W196" s="163" t="s">
        <v>3327</v>
      </c>
      <c r="X196" s="7" t="s">
        <v>133</v>
      </c>
      <c r="Y196" s="7" t="s">
        <v>133</v>
      </c>
      <c r="Z196" s="163" t="s">
        <v>144</v>
      </c>
      <c r="AA196" s="10">
        <v>42551</v>
      </c>
      <c r="AB196" s="10">
        <f t="shared" si="38"/>
        <v>42586</v>
      </c>
      <c r="AC196" s="163" t="s">
        <v>501</v>
      </c>
      <c r="AD196" s="220" t="s">
        <v>501</v>
      </c>
      <c r="AE196" s="164" t="str">
        <f t="shared" si="26"/>
        <v>Выполнение СМР, ПНР, оборудование, материалы</v>
      </c>
      <c r="AF196" s="165" t="s">
        <v>146</v>
      </c>
      <c r="AG196" s="163">
        <v>796</v>
      </c>
      <c r="AH196" s="163" t="s">
        <v>147</v>
      </c>
      <c r="AI196" s="163">
        <v>1</v>
      </c>
      <c r="AJ196" s="163">
        <v>45</v>
      </c>
      <c r="AK196" s="163" t="s">
        <v>1128</v>
      </c>
      <c r="AL196" s="243">
        <f t="shared" si="32"/>
        <v>42606</v>
      </c>
      <c r="AM196" s="243">
        <f t="shared" si="33"/>
        <v>42606</v>
      </c>
      <c r="AN196" s="10">
        <v>42735</v>
      </c>
      <c r="AO196" s="11">
        <v>2016</v>
      </c>
      <c r="AP196" s="11" t="s">
        <v>501</v>
      </c>
      <c r="AQ196" s="11" t="s">
        <v>136</v>
      </c>
      <c r="AR196" s="244" t="s">
        <v>501</v>
      </c>
      <c r="AS196" s="7" t="s">
        <v>2859</v>
      </c>
      <c r="AT196" s="220" t="s">
        <v>3701</v>
      </c>
      <c r="AU196" s="164" t="s">
        <v>3702</v>
      </c>
      <c r="AV196" s="8" t="s">
        <v>2862</v>
      </c>
      <c r="AW196" s="245">
        <v>42735</v>
      </c>
      <c r="AX196" s="170">
        <v>6211.7695939565629</v>
      </c>
      <c r="AY196" s="170">
        <v>4672.7999999999993</v>
      </c>
      <c r="AZ196" s="220">
        <v>0</v>
      </c>
      <c r="BA196" s="242">
        <v>2.2000000000000002</v>
      </c>
      <c r="BB196" s="163" t="s">
        <v>136</v>
      </c>
      <c r="BC196" s="7" t="s">
        <v>3674</v>
      </c>
      <c r="BD196" s="143">
        <v>583.58575599999995</v>
      </c>
      <c r="BE196" s="123" t="s">
        <v>2864</v>
      </c>
    </row>
    <row r="197" spans="1:57" s="144" customFormat="1" ht="116.25" customHeight="1">
      <c r="A197" s="7">
        <v>2</v>
      </c>
      <c r="B197" s="7" t="s">
        <v>3703</v>
      </c>
      <c r="C197" s="7" t="s">
        <v>133</v>
      </c>
      <c r="D197" s="7" t="s">
        <v>2871</v>
      </c>
      <c r="E197" s="163" t="s">
        <v>2851</v>
      </c>
      <c r="F197" s="7" t="s">
        <v>2852</v>
      </c>
      <c r="G197" s="163" t="s">
        <v>2853</v>
      </c>
      <c r="H197" s="73" t="s">
        <v>408</v>
      </c>
      <c r="I197" s="11">
        <v>880723</v>
      </c>
      <c r="J197" s="164" t="s">
        <v>3704</v>
      </c>
      <c r="K197" s="164" t="s">
        <v>2937</v>
      </c>
      <c r="L197" s="164" t="str">
        <f t="shared" si="27"/>
        <v>СМР, ПНР, оборудование, материалы</v>
      </c>
      <c r="M197" s="165" t="s">
        <v>2856</v>
      </c>
      <c r="N197" s="62" t="s">
        <v>2675</v>
      </c>
      <c r="O197" s="164" t="s">
        <v>2857</v>
      </c>
      <c r="P197" s="165" t="s">
        <v>2858</v>
      </c>
      <c r="Q197" s="242">
        <v>2317.3297599999996</v>
      </c>
      <c r="R197" s="242">
        <f t="shared" si="28"/>
        <v>2734.4491167999995</v>
      </c>
      <c r="S197" s="242">
        <v>1969.7302959999997</v>
      </c>
      <c r="T197" s="242">
        <f t="shared" si="29"/>
        <v>2324.2817492799995</v>
      </c>
      <c r="U197" s="242">
        <f t="shared" si="30"/>
        <v>1969.7302959999997</v>
      </c>
      <c r="V197" s="242">
        <f t="shared" si="31"/>
        <v>2324.2817492799995</v>
      </c>
      <c r="W197" s="163" t="s">
        <v>3327</v>
      </c>
      <c r="X197" s="7" t="s">
        <v>133</v>
      </c>
      <c r="Y197" s="7" t="s">
        <v>133</v>
      </c>
      <c r="Z197" s="163" t="s">
        <v>144</v>
      </c>
      <c r="AA197" s="10">
        <v>42551</v>
      </c>
      <c r="AB197" s="10">
        <f t="shared" si="38"/>
        <v>42586</v>
      </c>
      <c r="AC197" s="163" t="s">
        <v>501</v>
      </c>
      <c r="AD197" s="220" t="s">
        <v>501</v>
      </c>
      <c r="AE197" s="164" t="str">
        <f t="shared" si="26"/>
        <v>Выполнение СМР, ПНР, оборудование, материалы</v>
      </c>
      <c r="AF197" s="165" t="s">
        <v>146</v>
      </c>
      <c r="AG197" s="163">
        <v>796</v>
      </c>
      <c r="AH197" s="163" t="s">
        <v>147</v>
      </c>
      <c r="AI197" s="163">
        <v>1</v>
      </c>
      <c r="AJ197" s="163">
        <v>45</v>
      </c>
      <c r="AK197" s="163" t="s">
        <v>1128</v>
      </c>
      <c r="AL197" s="243">
        <f t="shared" si="32"/>
        <v>42606</v>
      </c>
      <c r="AM197" s="243">
        <f t="shared" si="33"/>
        <v>42606</v>
      </c>
      <c r="AN197" s="10">
        <v>42735</v>
      </c>
      <c r="AO197" s="11">
        <v>2016</v>
      </c>
      <c r="AP197" s="11" t="s">
        <v>501</v>
      </c>
      <c r="AQ197" s="11" t="s">
        <v>136</v>
      </c>
      <c r="AR197" s="244" t="s">
        <v>501</v>
      </c>
      <c r="AS197" s="7" t="s">
        <v>2859</v>
      </c>
      <c r="AT197" s="220" t="s">
        <v>3705</v>
      </c>
      <c r="AU197" s="164" t="s">
        <v>3706</v>
      </c>
      <c r="AV197" s="8" t="s">
        <v>2862</v>
      </c>
      <c r="AW197" s="245">
        <v>42735</v>
      </c>
      <c r="AX197" s="170">
        <v>5223.5335221907444</v>
      </c>
      <c r="AY197" s="170">
        <v>3929.3999999999992</v>
      </c>
      <c r="AZ197" s="220">
        <v>0</v>
      </c>
      <c r="BA197" s="242">
        <v>1.85</v>
      </c>
      <c r="BB197" s="163" t="s">
        <v>136</v>
      </c>
      <c r="BC197" s="7" t="s">
        <v>3674</v>
      </c>
      <c r="BD197" s="143">
        <v>511.33860399999998</v>
      </c>
      <c r="BE197" s="123" t="s">
        <v>2864</v>
      </c>
    </row>
    <row r="198" spans="1:57" s="144" customFormat="1" ht="116.25" customHeight="1">
      <c r="A198" s="7">
        <v>2</v>
      </c>
      <c r="B198" s="7" t="s">
        <v>3707</v>
      </c>
      <c r="C198" s="7" t="s">
        <v>133</v>
      </c>
      <c r="D198" s="7" t="s">
        <v>2871</v>
      </c>
      <c r="E198" s="163" t="s">
        <v>2851</v>
      </c>
      <c r="F198" s="7" t="s">
        <v>2852</v>
      </c>
      <c r="G198" s="163" t="s">
        <v>2853</v>
      </c>
      <c r="H198" s="73" t="s">
        <v>408</v>
      </c>
      <c r="I198" s="11">
        <v>880724</v>
      </c>
      <c r="J198" s="164" t="s">
        <v>3708</v>
      </c>
      <c r="K198" s="164" t="s">
        <v>2937</v>
      </c>
      <c r="L198" s="164" t="str">
        <f t="shared" si="27"/>
        <v>СМР, ПНР, оборудование, материалы</v>
      </c>
      <c r="M198" s="165" t="s">
        <v>2856</v>
      </c>
      <c r="N198" s="62" t="s">
        <v>2675</v>
      </c>
      <c r="O198" s="164" t="s">
        <v>2857</v>
      </c>
      <c r="P198" s="165" t="s">
        <v>2858</v>
      </c>
      <c r="Q198" s="242">
        <v>3543.8261600000005</v>
      </c>
      <c r="R198" s="242">
        <f t="shared" si="28"/>
        <v>4181.7148688000007</v>
      </c>
      <c r="S198" s="242">
        <v>3012.2522360000003</v>
      </c>
      <c r="T198" s="242">
        <f t="shared" si="29"/>
        <v>3554.4576384800002</v>
      </c>
      <c r="U198" s="242">
        <f t="shared" si="30"/>
        <v>3012.2522360000003</v>
      </c>
      <c r="V198" s="242">
        <f t="shared" si="31"/>
        <v>3554.4576384800002</v>
      </c>
      <c r="W198" s="163" t="s">
        <v>3327</v>
      </c>
      <c r="X198" s="7" t="s">
        <v>133</v>
      </c>
      <c r="Y198" s="7" t="s">
        <v>133</v>
      </c>
      <c r="Z198" s="163" t="s">
        <v>144</v>
      </c>
      <c r="AA198" s="10">
        <v>42551</v>
      </c>
      <c r="AB198" s="10">
        <f t="shared" si="38"/>
        <v>42586</v>
      </c>
      <c r="AC198" s="163" t="s">
        <v>501</v>
      </c>
      <c r="AD198" s="220" t="s">
        <v>501</v>
      </c>
      <c r="AE198" s="164" t="str">
        <f t="shared" si="26"/>
        <v>Выполнение СМР, ПНР, оборудование, материалы</v>
      </c>
      <c r="AF198" s="165" t="s">
        <v>146</v>
      </c>
      <c r="AG198" s="163">
        <v>796</v>
      </c>
      <c r="AH198" s="163" t="s">
        <v>147</v>
      </c>
      <c r="AI198" s="163">
        <v>1</v>
      </c>
      <c r="AJ198" s="163">
        <v>45</v>
      </c>
      <c r="AK198" s="163" t="s">
        <v>1128</v>
      </c>
      <c r="AL198" s="243">
        <f t="shared" si="32"/>
        <v>42606</v>
      </c>
      <c r="AM198" s="243">
        <f t="shared" si="33"/>
        <v>42606</v>
      </c>
      <c r="AN198" s="10">
        <v>42735</v>
      </c>
      <c r="AO198" s="11">
        <v>2016</v>
      </c>
      <c r="AP198" s="11" t="s">
        <v>501</v>
      </c>
      <c r="AQ198" s="11" t="s">
        <v>136</v>
      </c>
      <c r="AR198" s="244" t="s">
        <v>501</v>
      </c>
      <c r="AS198" s="7" t="s">
        <v>2859</v>
      </c>
      <c r="AT198" s="220" t="s">
        <v>3709</v>
      </c>
      <c r="AU198" s="164" t="s">
        <v>3710</v>
      </c>
      <c r="AV198" s="8" t="s">
        <v>2862</v>
      </c>
      <c r="AW198" s="245">
        <v>42735</v>
      </c>
      <c r="AX198" s="170">
        <v>7905.888574126534</v>
      </c>
      <c r="AY198" s="170">
        <v>5947.2</v>
      </c>
      <c r="AZ198" s="220">
        <v>0</v>
      </c>
      <c r="BA198" s="242">
        <v>2.8</v>
      </c>
      <c r="BB198" s="163" t="s">
        <v>136</v>
      </c>
      <c r="BC198" s="7" t="s">
        <v>3674</v>
      </c>
      <c r="BD198" s="143">
        <v>720.05641400000002</v>
      </c>
      <c r="BE198" s="123" t="s">
        <v>2864</v>
      </c>
    </row>
    <row r="199" spans="1:57" s="144" customFormat="1" ht="93" customHeight="1">
      <c r="A199" s="7">
        <v>2</v>
      </c>
      <c r="B199" s="7" t="s">
        <v>3711</v>
      </c>
      <c r="C199" s="7" t="s">
        <v>133</v>
      </c>
      <c r="D199" s="7" t="s">
        <v>2871</v>
      </c>
      <c r="E199" s="163" t="s">
        <v>2851</v>
      </c>
      <c r="F199" s="7" t="s">
        <v>2852</v>
      </c>
      <c r="G199" s="163" t="s">
        <v>2853</v>
      </c>
      <c r="H199" s="73" t="s">
        <v>408</v>
      </c>
      <c r="I199" s="11">
        <v>880725</v>
      </c>
      <c r="J199" s="164" t="s">
        <v>3712</v>
      </c>
      <c r="K199" s="164" t="s">
        <v>2937</v>
      </c>
      <c r="L199" s="164" t="str">
        <f t="shared" si="27"/>
        <v>СМР, ПНР, оборудование, материалы</v>
      </c>
      <c r="M199" s="165" t="s">
        <v>2856</v>
      </c>
      <c r="N199" s="62" t="s">
        <v>2675</v>
      </c>
      <c r="O199" s="164" t="s">
        <v>2857</v>
      </c>
      <c r="P199" s="165" t="s">
        <v>2858</v>
      </c>
      <c r="Q199" s="242">
        <v>3207.2976000000003</v>
      </c>
      <c r="R199" s="242">
        <f t="shared" si="28"/>
        <v>3784.6111680000004</v>
      </c>
      <c r="S199" s="242">
        <v>2726.2029600000001</v>
      </c>
      <c r="T199" s="242">
        <f t="shared" si="29"/>
        <v>3216.9194927999997</v>
      </c>
      <c r="U199" s="242">
        <f t="shared" si="30"/>
        <v>2726.2029600000001</v>
      </c>
      <c r="V199" s="242">
        <f t="shared" si="31"/>
        <v>3216.9194927999997</v>
      </c>
      <c r="W199" s="163" t="s">
        <v>3327</v>
      </c>
      <c r="X199" s="7" t="s">
        <v>133</v>
      </c>
      <c r="Y199" s="7" t="s">
        <v>133</v>
      </c>
      <c r="Z199" s="163" t="s">
        <v>144</v>
      </c>
      <c r="AA199" s="10">
        <v>42551</v>
      </c>
      <c r="AB199" s="10">
        <f t="shared" si="38"/>
        <v>42586</v>
      </c>
      <c r="AC199" s="163" t="s">
        <v>501</v>
      </c>
      <c r="AD199" s="220" t="s">
        <v>501</v>
      </c>
      <c r="AE199" s="164" t="str">
        <f t="shared" si="26"/>
        <v>Выполнение СМР, ПНР, оборудование, материалы</v>
      </c>
      <c r="AF199" s="165" t="s">
        <v>146</v>
      </c>
      <c r="AG199" s="163">
        <v>796</v>
      </c>
      <c r="AH199" s="163" t="s">
        <v>147</v>
      </c>
      <c r="AI199" s="163">
        <v>1</v>
      </c>
      <c r="AJ199" s="163">
        <v>45</v>
      </c>
      <c r="AK199" s="163" t="s">
        <v>1128</v>
      </c>
      <c r="AL199" s="243">
        <f t="shared" si="32"/>
        <v>42606</v>
      </c>
      <c r="AM199" s="243">
        <f t="shared" si="33"/>
        <v>42606</v>
      </c>
      <c r="AN199" s="10">
        <v>42735</v>
      </c>
      <c r="AO199" s="11">
        <v>2016</v>
      </c>
      <c r="AP199" s="11" t="s">
        <v>501</v>
      </c>
      <c r="AQ199" s="11" t="s">
        <v>136</v>
      </c>
      <c r="AR199" s="244" t="s">
        <v>501</v>
      </c>
      <c r="AS199" s="7" t="s">
        <v>2859</v>
      </c>
      <c r="AT199" s="220" t="s">
        <v>3713</v>
      </c>
      <c r="AU199" s="164" t="s">
        <v>3714</v>
      </c>
      <c r="AV199" s="8" t="s">
        <v>2862</v>
      </c>
      <c r="AW199" s="245">
        <v>42735</v>
      </c>
      <c r="AX199" s="170">
        <v>7228.2409820585453</v>
      </c>
      <c r="AY199" s="170">
        <v>5437.4400000000005</v>
      </c>
      <c r="AZ199" s="220">
        <v>0</v>
      </c>
      <c r="BA199" s="242">
        <v>2.56</v>
      </c>
      <c r="BB199" s="163" t="s">
        <v>136</v>
      </c>
      <c r="BC199" s="7" t="s">
        <v>3674</v>
      </c>
      <c r="BD199" s="143">
        <v>706.67604000000006</v>
      </c>
      <c r="BE199" s="123" t="s">
        <v>2864</v>
      </c>
    </row>
    <row r="200" spans="1:57" s="144" customFormat="1" ht="93" customHeight="1">
      <c r="A200" s="7">
        <v>2</v>
      </c>
      <c r="B200" s="7" t="s">
        <v>3715</v>
      </c>
      <c r="C200" s="7" t="s">
        <v>133</v>
      </c>
      <c r="D200" s="7" t="s">
        <v>2871</v>
      </c>
      <c r="E200" s="163" t="s">
        <v>2851</v>
      </c>
      <c r="F200" s="7" t="s">
        <v>2852</v>
      </c>
      <c r="G200" s="163" t="s">
        <v>2853</v>
      </c>
      <c r="H200" s="73" t="s">
        <v>408</v>
      </c>
      <c r="I200" s="11">
        <v>880726</v>
      </c>
      <c r="J200" s="164" t="s">
        <v>3716</v>
      </c>
      <c r="K200" s="164" t="s">
        <v>2937</v>
      </c>
      <c r="L200" s="164" t="str">
        <f t="shared" si="27"/>
        <v>СМР, ПНР, оборудование, материалы</v>
      </c>
      <c r="M200" s="165" t="s">
        <v>2856</v>
      </c>
      <c r="N200" s="62" t="s">
        <v>2675</v>
      </c>
      <c r="O200" s="164" t="s">
        <v>2857</v>
      </c>
      <c r="P200" s="165" t="s">
        <v>2858</v>
      </c>
      <c r="Q200" s="242">
        <v>2332.1769679999998</v>
      </c>
      <c r="R200" s="242">
        <f t="shared" si="28"/>
        <v>2751.9688222399996</v>
      </c>
      <c r="S200" s="242">
        <v>1982.3504227999997</v>
      </c>
      <c r="T200" s="242">
        <f t="shared" si="29"/>
        <v>2339.1734989039996</v>
      </c>
      <c r="U200" s="242">
        <f t="shared" si="30"/>
        <v>1982.3504227999997</v>
      </c>
      <c r="V200" s="242">
        <f t="shared" si="31"/>
        <v>2339.1734989039996</v>
      </c>
      <c r="W200" s="163" t="s">
        <v>3327</v>
      </c>
      <c r="X200" s="7" t="s">
        <v>133</v>
      </c>
      <c r="Y200" s="7" t="s">
        <v>133</v>
      </c>
      <c r="Z200" s="163" t="s">
        <v>144</v>
      </c>
      <c r="AA200" s="10">
        <v>42551</v>
      </c>
      <c r="AB200" s="10">
        <f t="shared" si="38"/>
        <v>42586</v>
      </c>
      <c r="AC200" s="163" t="s">
        <v>501</v>
      </c>
      <c r="AD200" s="220" t="s">
        <v>501</v>
      </c>
      <c r="AE200" s="164" t="str">
        <f t="shared" si="26"/>
        <v>Выполнение СМР, ПНР, оборудование, материалы</v>
      </c>
      <c r="AF200" s="165" t="s">
        <v>146</v>
      </c>
      <c r="AG200" s="163">
        <v>796</v>
      </c>
      <c r="AH200" s="163" t="s">
        <v>147</v>
      </c>
      <c r="AI200" s="163">
        <v>1</v>
      </c>
      <c r="AJ200" s="163">
        <v>45</v>
      </c>
      <c r="AK200" s="163" t="s">
        <v>1128</v>
      </c>
      <c r="AL200" s="243">
        <f t="shared" si="32"/>
        <v>42606</v>
      </c>
      <c r="AM200" s="243">
        <f t="shared" si="33"/>
        <v>42606</v>
      </c>
      <c r="AN200" s="10">
        <v>42735</v>
      </c>
      <c r="AO200" s="11">
        <v>2016</v>
      </c>
      <c r="AP200" s="11" t="s">
        <v>501</v>
      </c>
      <c r="AQ200" s="11" t="s">
        <v>136</v>
      </c>
      <c r="AR200" s="244" t="s">
        <v>501</v>
      </c>
      <c r="AS200" s="7" t="s">
        <v>2859</v>
      </c>
      <c r="AT200" s="220" t="s">
        <v>3717</v>
      </c>
      <c r="AU200" s="164" t="s">
        <v>3718</v>
      </c>
      <c r="AV200" s="8" t="s">
        <v>2862</v>
      </c>
      <c r="AW200" s="245">
        <v>42735</v>
      </c>
      <c r="AX200" s="170">
        <v>5223.5335221907444</v>
      </c>
      <c r="AY200" s="170">
        <v>3929.3999999999992</v>
      </c>
      <c r="AZ200" s="220">
        <v>0</v>
      </c>
      <c r="BA200" s="242">
        <v>1.85</v>
      </c>
      <c r="BB200" s="163" t="s">
        <v>136</v>
      </c>
      <c r="BC200" s="7" t="s">
        <v>3674</v>
      </c>
      <c r="BD200" s="143">
        <v>489.43897219999991</v>
      </c>
      <c r="BE200" s="123" t="s">
        <v>2864</v>
      </c>
    </row>
    <row r="201" spans="1:57" s="144" customFormat="1" ht="118.5" customHeight="1">
      <c r="A201" s="7">
        <v>2</v>
      </c>
      <c r="B201" s="7" t="s">
        <v>3719</v>
      </c>
      <c r="C201" s="7" t="s">
        <v>133</v>
      </c>
      <c r="D201" s="7" t="s">
        <v>2871</v>
      </c>
      <c r="E201" s="163" t="s">
        <v>2851</v>
      </c>
      <c r="F201" s="7" t="s">
        <v>2852</v>
      </c>
      <c r="G201" s="163" t="s">
        <v>2853</v>
      </c>
      <c r="H201" s="73" t="s">
        <v>408</v>
      </c>
      <c r="I201" s="11">
        <v>880727</v>
      </c>
      <c r="J201" s="164" t="s">
        <v>3720</v>
      </c>
      <c r="K201" s="164" t="s">
        <v>2937</v>
      </c>
      <c r="L201" s="164" t="str">
        <f t="shared" si="27"/>
        <v>СМР, ПНР, оборудование, материалы</v>
      </c>
      <c r="M201" s="165" t="s">
        <v>2856</v>
      </c>
      <c r="N201" s="62" t="s">
        <v>2675</v>
      </c>
      <c r="O201" s="164" t="s">
        <v>2857</v>
      </c>
      <c r="P201" s="165" t="s">
        <v>2858</v>
      </c>
      <c r="Q201" s="242">
        <v>3719.8784560000004</v>
      </c>
      <c r="R201" s="242">
        <f t="shared" si="28"/>
        <v>4389.4565780800003</v>
      </c>
      <c r="S201" s="242">
        <v>3161.8966876000004</v>
      </c>
      <c r="T201" s="242">
        <f t="shared" si="29"/>
        <v>3731.0380913680001</v>
      </c>
      <c r="U201" s="242">
        <f t="shared" si="30"/>
        <v>3161.8966876000004</v>
      </c>
      <c r="V201" s="242">
        <f t="shared" si="31"/>
        <v>3731.0380913680001</v>
      </c>
      <c r="W201" s="163" t="s">
        <v>3327</v>
      </c>
      <c r="X201" s="7" t="s">
        <v>133</v>
      </c>
      <c r="Y201" s="7" t="s">
        <v>133</v>
      </c>
      <c r="Z201" s="163" t="s">
        <v>144</v>
      </c>
      <c r="AA201" s="10">
        <v>42551</v>
      </c>
      <c r="AB201" s="10">
        <f t="shared" si="38"/>
        <v>42586</v>
      </c>
      <c r="AC201" s="163" t="s">
        <v>501</v>
      </c>
      <c r="AD201" s="220" t="s">
        <v>501</v>
      </c>
      <c r="AE201" s="164" t="str">
        <f t="shared" si="26"/>
        <v>Выполнение СМР, ПНР, оборудование, материалы</v>
      </c>
      <c r="AF201" s="165" t="s">
        <v>146</v>
      </c>
      <c r="AG201" s="163">
        <v>796</v>
      </c>
      <c r="AH201" s="163" t="s">
        <v>147</v>
      </c>
      <c r="AI201" s="163">
        <v>1</v>
      </c>
      <c r="AJ201" s="163">
        <v>45</v>
      </c>
      <c r="AK201" s="163" t="s">
        <v>1128</v>
      </c>
      <c r="AL201" s="243">
        <f t="shared" si="32"/>
        <v>42606</v>
      </c>
      <c r="AM201" s="243">
        <f t="shared" si="33"/>
        <v>42606</v>
      </c>
      <c r="AN201" s="10">
        <v>42735</v>
      </c>
      <c r="AO201" s="11">
        <v>2016</v>
      </c>
      <c r="AP201" s="11" t="s">
        <v>501</v>
      </c>
      <c r="AQ201" s="11" t="s">
        <v>136</v>
      </c>
      <c r="AR201" s="244" t="s">
        <v>501</v>
      </c>
      <c r="AS201" s="7" t="s">
        <v>2859</v>
      </c>
      <c r="AT201" s="220" t="s">
        <v>3721</v>
      </c>
      <c r="AU201" s="164" t="s">
        <v>3722</v>
      </c>
      <c r="AV201" s="8" t="s">
        <v>2862</v>
      </c>
      <c r="AW201" s="245">
        <v>42735</v>
      </c>
      <c r="AX201" s="170">
        <v>8329.4183191690281</v>
      </c>
      <c r="AY201" s="170">
        <v>6265.8</v>
      </c>
      <c r="AZ201" s="220">
        <v>0</v>
      </c>
      <c r="BA201" s="242">
        <v>2.95</v>
      </c>
      <c r="BB201" s="163" t="s">
        <v>136</v>
      </c>
      <c r="BC201" s="7" t="s">
        <v>3674</v>
      </c>
      <c r="BD201" s="143">
        <v>778.97927740000011</v>
      </c>
      <c r="BE201" s="123" t="s">
        <v>2864</v>
      </c>
    </row>
    <row r="202" spans="1:57" s="144" customFormat="1" ht="118.5" customHeight="1">
      <c r="A202" s="7">
        <v>2</v>
      </c>
      <c r="B202" s="7" t="s">
        <v>3723</v>
      </c>
      <c r="C202" s="7" t="s">
        <v>133</v>
      </c>
      <c r="D202" s="7" t="s">
        <v>2871</v>
      </c>
      <c r="E202" s="163" t="s">
        <v>2851</v>
      </c>
      <c r="F202" s="7" t="s">
        <v>2852</v>
      </c>
      <c r="G202" s="163" t="s">
        <v>2853</v>
      </c>
      <c r="H202" s="73" t="s">
        <v>408</v>
      </c>
      <c r="I202" s="11">
        <v>880728</v>
      </c>
      <c r="J202" s="164" t="s">
        <v>3724</v>
      </c>
      <c r="K202" s="164" t="s">
        <v>2937</v>
      </c>
      <c r="L202" s="164" t="str">
        <f t="shared" si="27"/>
        <v>СМР, ПНР, оборудование, материалы</v>
      </c>
      <c r="M202" s="165" t="s">
        <v>2856</v>
      </c>
      <c r="N202" s="62" t="s">
        <v>2675</v>
      </c>
      <c r="O202" s="164" t="s">
        <v>2857</v>
      </c>
      <c r="P202" s="165" t="s">
        <v>2858</v>
      </c>
      <c r="Q202" s="242">
        <v>3643.7111199999999</v>
      </c>
      <c r="R202" s="242">
        <f t="shared" si="28"/>
        <v>4299.5791215999998</v>
      </c>
      <c r="S202" s="242">
        <v>3097.1544519999998</v>
      </c>
      <c r="T202" s="242">
        <f t="shared" si="29"/>
        <v>3654.6422533599994</v>
      </c>
      <c r="U202" s="242">
        <f t="shared" si="30"/>
        <v>3097.1544519999998</v>
      </c>
      <c r="V202" s="242">
        <f t="shared" si="31"/>
        <v>3654.6422533599994</v>
      </c>
      <c r="W202" s="163" t="s">
        <v>3327</v>
      </c>
      <c r="X202" s="7" t="s">
        <v>133</v>
      </c>
      <c r="Y202" s="7" t="s">
        <v>133</v>
      </c>
      <c r="Z202" s="163" t="s">
        <v>144</v>
      </c>
      <c r="AA202" s="10">
        <v>42551</v>
      </c>
      <c r="AB202" s="10">
        <f t="shared" si="38"/>
        <v>42586</v>
      </c>
      <c r="AC202" s="163" t="s">
        <v>501</v>
      </c>
      <c r="AD202" s="220" t="s">
        <v>501</v>
      </c>
      <c r="AE202" s="164" t="str">
        <f t="shared" si="26"/>
        <v>Выполнение СМР, ПНР, оборудование, материалы</v>
      </c>
      <c r="AF202" s="165" t="s">
        <v>146</v>
      </c>
      <c r="AG202" s="163">
        <v>796</v>
      </c>
      <c r="AH202" s="163" t="s">
        <v>147</v>
      </c>
      <c r="AI202" s="163">
        <v>1</v>
      </c>
      <c r="AJ202" s="163">
        <v>45</v>
      </c>
      <c r="AK202" s="163" t="s">
        <v>1128</v>
      </c>
      <c r="AL202" s="243">
        <f t="shared" si="32"/>
        <v>42606</v>
      </c>
      <c r="AM202" s="243">
        <f t="shared" si="33"/>
        <v>42606</v>
      </c>
      <c r="AN202" s="10">
        <v>42735</v>
      </c>
      <c r="AO202" s="11">
        <v>2016</v>
      </c>
      <c r="AP202" s="11" t="s">
        <v>501</v>
      </c>
      <c r="AQ202" s="11" t="s">
        <v>136</v>
      </c>
      <c r="AR202" s="244" t="s">
        <v>501</v>
      </c>
      <c r="AS202" s="7" t="s">
        <v>2859</v>
      </c>
      <c r="AT202" s="220" t="s">
        <v>3725</v>
      </c>
      <c r="AU202" s="164" t="s">
        <v>3726</v>
      </c>
      <c r="AV202" s="8" t="s">
        <v>2862</v>
      </c>
      <c r="AW202" s="245">
        <v>42735</v>
      </c>
      <c r="AX202" s="170">
        <v>8188.2417374881961</v>
      </c>
      <c r="AY202" s="170">
        <v>6159.5999999999995</v>
      </c>
      <c r="AZ202" s="220">
        <v>0</v>
      </c>
      <c r="BA202" s="242">
        <v>2.9</v>
      </c>
      <c r="BB202" s="163" t="s">
        <v>136</v>
      </c>
      <c r="BC202" s="7" t="s">
        <v>3674</v>
      </c>
      <c r="BD202" s="143">
        <v>785.12609799999996</v>
      </c>
      <c r="BE202" s="123" t="s">
        <v>2864</v>
      </c>
    </row>
    <row r="203" spans="1:57" s="144" customFormat="1" ht="69.75" customHeight="1">
      <c r="A203" s="7">
        <v>2</v>
      </c>
      <c r="B203" s="7" t="s">
        <v>3727</v>
      </c>
      <c r="C203" s="7" t="s">
        <v>133</v>
      </c>
      <c r="D203" s="7" t="s">
        <v>2871</v>
      </c>
      <c r="E203" s="163" t="s">
        <v>2851</v>
      </c>
      <c r="F203" s="7" t="s">
        <v>2852</v>
      </c>
      <c r="G203" s="163" t="s">
        <v>2853</v>
      </c>
      <c r="H203" s="73" t="s">
        <v>408</v>
      </c>
      <c r="I203" s="11">
        <v>880729</v>
      </c>
      <c r="J203" s="164" t="s">
        <v>3728</v>
      </c>
      <c r="K203" s="164" t="s">
        <v>2937</v>
      </c>
      <c r="L203" s="164" t="str">
        <f t="shared" si="27"/>
        <v>СМР, ПНР, оборудование, материалы</v>
      </c>
      <c r="M203" s="165" t="s">
        <v>2856</v>
      </c>
      <c r="N203" s="62" t="s">
        <v>2675</v>
      </c>
      <c r="O203" s="164" t="s">
        <v>2857</v>
      </c>
      <c r="P203" s="165" t="s">
        <v>2858</v>
      </c>
      <c r="Q203" s="242">
        <v>3346.98056</v>
      </c>
      <c r="R203" s="242">
        <f t="shared" si="28"/>
        <v>3949.4370607999999</v>
      </c>
      <c r="S203" s="242">
        <v>2844.9334759999997</v>
      </c>
      <c r="T203" s="242">
        <f t="shared" si="29"/>
        <v>3357.0215016799993</v>
      </c>
      <c r="U203" s="242">
        <f t="shared" si="30"/>
        <v>2844.9334759999997</v>
      </c>
      <c r="V203" s="242">
        <f t="shared" si="31"/>
        <v>3357.0215016799993</v>
      </c>
      <c r="W203" s="163" t="s">
        <v>3327</v>
      </c>
      <c r="X203" s="7" t="s">
        <v>133</v>
      </c>
      <c r="Y203" s="7" t="s">
        <v>133</v>
      </c>
      <c r="Z203" s="163" t="s">
        <v>144</v>
      </c>
      <c r="AA203" s="10">
        <v>42551</v>
      </c>
      <c r="AB203" s="10">
        <f t="shared" si="38"/>
        <v>42586</v>
      </c>
      <c r="AC203" s="163" t="s">
        <v>501</v>
      </c>
      <c r="AD203" s="220" t="s">
        <v>501</v>
      </c>
      <c r="AE203" s="164" t="str">
        <f t="shared" si="26"/>
        <v>Выполнение СМР, ПНР, оборудование, материалы</v>
      </c>
      <c r="AF203" s="165" t="s">
        <v>146</v>
      </c>
      <c r="AG203" s="163">
        <v>796</v>
      </c>
      <c r="AH203" s="163" t="s">
        <v>147</v>
      </c>
      <c r="AI203" s="163">
        <v>1</v>
      </c>
      <c r="AJ203" s="163">
        <v>45</v>
      </c>
      <c r="AK203" s="163" t="s">
        <v>1128</v>
      </c>
      <c r="AL203" s="243">
        <f t="shared" si="32"/>
        <v>42606</v>
      </c>
      <c r="AM203" s="243">
        <f t="shared" si="33"/>
        <v>42606</v>
      </c>
      <c r="AN203" s="10">
        <v>42735</v>
      </c>
      <c r="AO203" s="11">
        <v>2016</v>
      </c>
      <c r="AP203" s="11" t="s">
        <v>501</v>
      </c>
      <c r="AQ203" s="11" t="s">
        <v>136</v>
      </c>
      <c r="AR203" s="244" t="s">
        <v>501</v>
      </c>
      <c r="AS203" s="7" t="s">
        <v>2859</v>
      </c>
      <c r="AT203" s="220" t="s">
        <v>3729</v>
      </c>
      <c r="AU203" s="164" t="s">
        <v>3730</v>
      </c>
      <c r="AV203" s="8" t="s">
        <v>2862</v>
      </c>
      <c r="AW203" s="245">
        <v>42735</v>
      </c>
      <c r="AX203" s="170">
        <v>7623.5354107648727</v>
      </c>
      <c r="AY203" s="170">
        <v>5734.8</v>
      </c>
      <c r="AZ203" s="220">
        <v>0</v>
      </c>
      <c r="BA203" s="242">
        <v>2.7</v>
      </c>
      <c r="BB203" s="163" t="s">
        <v>136</v>
      </c>
      <c r="BC203" s="7" t="s">
        <v>3674</v>
      </c>
      <c r="BD203" s="143">
        <v>798.00367400000005</v>
      </c>
      <c r="BE203" s="123" t="s">
        <v>2864</v>
      </c>
    </row>
    <row r="204" spans="1:57" s="144" customFormat="1" ht="93" customHeight="1">
      <c r="A204" s="7">
        <v>2</v>
      </c>
      <c r="B204" s="7" t="s">
        <v>3731</v>
      </c>
      <c r="C204" s="7" t="s">
        <v>133</v>
      </c>
      <c r="D204" s="7" t="s">
        <v>2871</v>
      </c>
      <c r="E204" s="163" t="s">
        <v>2851</v>
      </c>
      <c r="F204" s="7" t="s">
        <v>2852</v>
      </c>
      <c r="G204" s="163" t="s">
        <v>2853</v>
      </c>
      <c r="H204" s="73" t="s">
        <v>408</v>
      </c>
      <c r="I204" s="11">
        <v>880730</v>
      </c>
      <c r="J204" s="164" t="s">
        <v>3732</v>
      </c>
      <c r="K204" s="164" t="s">
        <v>2937</v>
      </c>
      <c r="L204" s="164" t="str">
        <f t="shared" si="27"/>
        <v>СМР, ПНР, оборудование, материалы</v>
      </c>
      <c r="M204" s="165" t="s">
        <v>2856</v>
      </c>
      <c r="N204" s="62" t="s">
        <v>2675</v>
      </c>
      <c r="O204" s="164" t="s">
        <v>2857</v>
      </c>
      <c r="P204" s="165" t="s">
        <v>2858</v>
      </c>
      <c r="Q204" s="242">
        <v>3915.8554640000002</v>
      </c>
      <c r="R204" s="242">
        <f t="shared" si="28"/>
        <v>4620.7094475200001</v>
      </c>
      <c r="S204" s="242">
        <v>3328.4771444000003</v>
      </c>
      <c r="T204" s="242">
        <f t="shared" si="29"/>
        <v>3927.6030303920002</v>
      </c>
      <c r="U204" s="242">
        <f t="shared" si="30"/>
        <v>3328.4771444000003</v>
      </c>
      <c r="V204" s="242">
        <f t="shared" si="31"/>
        <v>3927.6030303920002</v>
      </c>
      <c r="W204" s="163" t="s">
        <v>3327</v>
      </c>
      <c r="X204" s="7" t="s">
        <v>133</v>
      </c>
      <c r="Y204" s="7" t="s">
        <v>133</v>
      </c>
      <c r="Z204" s="163" t="s">
        <v>144</v>
      </c>
      <c r="AA204" s="10">
        <v>42551</v>
      </c>
      <c r="AB204" s="10">
        <f t="shared" si="38"/>
        <v>42586</v>
      </c>
      <c r="AC204" s="163" t="s">
        <v>501</v>
      </c>
      <c r="AD204" s="220" t="s">
        <v>501</v>
      </c>
      <c r="AE204" s="164" t="str">
        <f t="shared" si="26"/>
        <v>Выполнение СМР, ПНР, оборудование, материалы</v>
      </c>
      <c r="AF204" s="165" t="s">
        <v>146</v>
      </c>
      <c r="AG204" s="163">
        <v>796</v>
      </c>
      <c r="AH204" s="163" t="s">
        <v>147</v>
      </c>
      <c r="AI204" s="163">
        <v>1</v>
      </c>
      <c r="AJ204" s="163">
        <v>45</v>
      </c>
      <c r="AK204" s="163" t="s">
        <v>1128</v>
      </c>
      <c r="AL204" s="243">
        <f t="shared" si="32"/>
        <v>42606</v>
      </c>
      <c r="AM204" s="243">
        <f t="shared" si="33"/>
        <v>42606</v>
      </c>
      <c r="AN204" s="10">
        <v>42735</v>
      </c>
      <c r="AO204" s="11">
        <v>2016</v>
      </c>
      <c r="AP204" s="11" t="s">
        <v>501</v>
      </c>
      <c r="AQ204" s="11" t="s">
        <v>136</v>
      </c>
      <c r="AR204" s="244" t="s">
        <v>501</v>
      </c>
      <c r="AS204" s="7" t="s">
        <v>2859</v>
      </c>
      <c r="AT204" s="220" t="s">
        <v>3733</v>
      </c>
      <c r="AU204" s="164" t="s">
        <v>3734</v>
      </c>
      <c r="AV204" s="8" t="s">
        <v>2862</v>
      </c>
      <c r="AW204" s="245">
        <v>42735</v>
      </c>
      <c r="AX204" s="170">
        <v>12155.303682719545</v>
      </c>
      <c r="AY204" s="170">
        <v>6634.3494000000001</v>
      </c>
      <c r="AZ204" s="220">
        <v>0</v>
      </c>
      <c r="BA204" s="242">
        <v>4.3049999999999997</v>
      </c>
      <c r="BB204" s="163" t="s">
        <v>136</v>
      </c>
      <c r="BC204" s="7" t="s">
        <v>3674</v>
      </c>
      <c r="BD204" s="143">
        <v>858.4625906</v>
      </c>
      <c r="BE204" s="123" t="s">
        <v>2864</v>
      </c>
    </row>
    <row r="205" spans="1:57" s="144" customFormat="1" ht="115.5" customHeight="1">
      <c r="A205" s="7">
        <v>2</v>
      </c>
      <c r="B205" s="7" t="s">
        <v>3735</v>
      </c>
      <c r="C205" s="7" t="s">
        <v>133</v>
      </c>
      <c r="D205" s="7" t="s">
        <v>2871</v>
      </c>
      <c r="E205" s="163" t="s">
        <v>2851</v>
      </c>
      <c r="F205" s="7" t="s">
        <v>2852</v>
      </c>
      <c r="G205" s="163" t="s">
        <v>2853</v>
      </c>
      <c r="H205" s="73" t="s">
        <v>408</v>
      </c>
      <c r="I205" s="11">
        <v>880731</v>
      </c>
      <c r="J205" s="164" t="s">
        <v>3736</v>
      </c>
      <c r="K205" s="164" t="s">
        <v>2937</v>
      </c>
      <c r="L205" s="164" t="str">
        <f t="shared" si="27"/>
        <v>СМР, ПНР, оборудование, материалы</v>
      </c>
      <c r="M205" s="165" t="s">
        <v>2856</v>
      </c>
      <c r="N205" s="62" t="s">
        <v>2675</v>
      </c>
      <c r="O205" s="164" t="s">
        <v>2857</v>
      </c>
      <c r="P205" s="165" t="s">
        <v>2858</v>
      </c>
      <c r="Q205" s="242">
        <v>2505.6655760000008</v>
      </c>
      <c r="R205" s="242">
        <f t="shared" si="28"/>
        <v>2956.6853796800006</v>
      </c>
      <c r="S205" s="242">
        <v>2129.8157396000006</v>
      </c>
      <c r="T205" s="242">
        <f t="shared" si="29"/>
        <v>2513.1825727280007</v>
      </c>
      <c r="U205" s="242">
        <f t="shared" si="30"/>
        <v>2129.8157396000006</v>
      </c>
      <c r="V205" s="242">
        <f t="shared" si="31"/>
        <v>2513.1825727280007</v>
      </c>
      <c r="W205" s="163" t="s">
        <v>3327</v>
      </c>
      <c r="X205" s="7" t="s">
        <v>133</v>
      </c>
      <c r="Y205" s="7" t="s">
        <v>133</v>
      </c>
      <c r="Z205" s="163" t="s">
        <v>144</v>
      </c>
      <c r="AA205" s="10">
        <v>42551</v>
      </c>
      <c r="AB205" s="10">
        <f t="shared" si="38"/>
        <v>42586</v>
      </c>
      <c r="AC205" s="163" t="s">
        <v>501</v>
      </c>
      <c r="AD205" s="220" t="s">
        <v>501</v>
      </c>
      <c r="AE205" s="164" t="str">
        <f t="shared" ref="AE205:AE268" si="41">"Выполнение "&amp;L205</f>
        <v>Выполнение СМР, ПНР, оборудование, материалы</v>
      </c>
      <c r="AF205" s="165" t="s">
        <v>146</v>
      </c>
      <c r="AG205" s="163">
        <v>796</v>
      </c>
      <c r="AH205" s="163" t="s">
        <v>147</v>
      </c>
      <c r="AI205" s="163">
        <v>1</v>
      </c>
      <c r="AJ205" s="163">
        <v>45</v>
      </c>
      <c r="AK205" s="163" t="s">
        <v>1128</v>
      </c>
      <c r="AL205" s="243">
        <f t="shared" si="32"/>
        <v>42606</v>
      </c>
      <c r="AM205" s="243">
        <f t="shared" si="33"/>
        <v>42606</v>
      </c>
      <c r="AN205" s="10">
        <v>42735</v>
      </c>
      <c r="AO205" s="11">
        <v>2016</v>
      </c>
      <c r="AP205" s="11" t="s">
        <v>501</v>
      </c>
      <c r="AQ205" s="11" t="s">
        <v>136</v>
      </c>
      <c r="AR205" s="244" t="s">
        <v>501</v>
      </c>
      <c r="AS205" s="7" t="s">
        <v>2859</v>
      </c>
      <c r="AT205" s="220" t="s">
        <v>3737</v>
      </c>
      <c r="AU205" s="164" t="s">
        <v>3738</v>
      </c>
      <c r="AV205" s="8" t="s">
        <v>2862</v>
      </c>
      <c r="AW205" s="245">
        <v>42735</v>
      </c>
      <c r="AX205" s="170">
        <v>7708.2413597733703</v>
      </c>
      <c r="AY205" s="170">
        <v>4207.1484</v>
      </c>
      <c r="AZ205" s="220">
        <v>0</v>
      </c>
      <c r="BA205" s="242">
        <v>2.73</v>
      </c>
      <c r="BB205" s="163" t="s">
        <v>136</v>
      </c>
      <c r="BC205" s="7" t="s">
        <v>3674</v>
      </c>
      <c r="BD205" s="143">
        <v>511.29167540000003</v>
      </c>
      <c r="BE205" s="123" t="s">
        <v>2864</v>
      </c>
    </row>
    <row r="206" spans="1:57" s="144" customFormat="1" ht="103.5" customHeight="1">
      <c r="A206" s="7">
        <v>2</v>
      </c>
      <c r="B206" s="7" t="s">
        <v>3739</v>
      </c>
      <c r="C206" s="7" t="s">
        <v>133</v>
      </c>
      <c r="D206" s="7" t="s">
        <v>2871</v>
      </c>
      <c r="E206" s="163" t="s">
        <v>2851</v>
      </c>
      <c r="F206" s="7" t="s">
        <v>2852</v>
      </c>
      <c r="G206" s="163" t="s">
        <v>2853</v>
      </c>
      <c r="H206" s="73" t="s">
        <v>408</v>
      </c>
      <c r="I206" s="11">
        <v>880732</v>
      </c>
      <c r="J206" s="164" t="s">
        <v>3740</v>
      </c>
      <c r="K206" s="164" t="s">
        <v>2937</v>
      </c>
      <c r="L206" s="164" t="str">
        <f t="shared" si="27"/>
        <v>СМР, ПНР, оборудование, материалы</v>
      </c>
      <c r="M206" s="165" t="s">
        <v>2856</v>
      </c>
      <c r="N206" s="62" t="s">
        <v>2675</v>
      </c>
      <c r="O206" s="164" t="s">
        <v>2857</v>
      </c>
      <c r="P206" s="165" t="s">
        <v>2858</v>
      </c>
      <c r="Q206" s="242">
        <v>2767.6535760000002</v>
      </c>
      <c r="R206" s="242">
        <f t="shared" si="28"/>
        <v>3265.8312196800002</v>
      </c>
      <c r="S206" s="242">
        <v>2352.5055396000002</v>
      </c>
      <c r="T206" s="242">
        <f t="shared" si="29"/>
        <v>2775.9565367280002</v>
      </c>
      <c r="U206" s="242">
        <f t="shared" si="30"/>
        <v>2352.5055396000002</v>
      </c>
      <c r="V206" s="242">
        <f t="shared" si="31"/>
        <v>2775.9565367280002</v>
      </c>
      <c r="W206" s="163" t="s">
        <v>3327</v>
      </c>
      <c r="X206" s="7" t="s">
        <v>133</v>
      </c>
      <c r="Y206" s="7" t="s">
        <v>133</v>
      </c>
      <c r="Z206" s="163" t="s">
        <v>144</v>
      </c>
      <c r="AA206" s="10">
        <v>42551</v>
      </c>
      <c r="AB206" s="10">
        <f t="shared" si="38"/>
        <v>42586</v>
      </c>
      <c r="AC206" s="163" t="s">
        <v>501</v>
      </c>
      <c r="AD206" s="220" t="s">
        <v>501</v>
      </c>
      <c r="AE206" s="164" t="str">
        <f t="shared" si="41"/>
        <v>Выполнение СМР, ПНР, оборудование, материалы</v>
      </c>
      <c r="AF206" s="165" t="s">
        <v>146</v>
      </c>
      <c r="AG206" s="163">
        <v>796</v>
      </c>
      <c r="AH206" s="163" t="s">
        <v>147</v>
      </c>
      <c r="AI206" s="163">
        <v>1</v>
      </c>
      <c r="AJ206" s="163">
        <v>45</v>
      </c>
      <c r="AK206" s="163" t="s">
        <v>1128</v>
      </c>
      <c r="AL206" s="243">
        <f t="shared" si="32"/>
        <v>42606</v>
      </c>
      <c r="AM206" s="243">
        <f t="shared" si="33"/>
        <v>42606</v>
      </c>
      <c r="AN206" s="10">
        <v>42735</v>
      </c>
      <c r="AO206" s="11">
        <v>2016</v>
      </c>
      <c r="AP206" s="11" t="s">
        <v>501</v>
      </c>
      <c r="AQ206" s="11" t="s">
        <v>136</v>
      </c>
      <c r="AR206" s="244" t="s">
        <v>501</v>
      </c>
      <c r="AS206" s="7" t="s">
        <v>2859</v>
      </c>
      <c r="AT206" s="220" t="s">
        <v>3741</v>
      </c>
      <c r="AU206" s="164" t="s">
        <v>3742</v>
      </c>
      <c r="AV206" s="8" t="s">
        <v>2862</v>
      </c>
      <c r="AW206" s="245">
        <v>42735</v>
      </c>
      <c r="AX206" s="170">
        <v>8597.6538243626055</v>
      </c>
      <c r="AY206" s="170">
        <v>4692.5886</v>
      </c>
      <c r="AZ206" s="220">
        <v>0</v>
      </c>
      <c r="BA206" s="242">
        <v>3.0449999999999999</v>
      </c>
      <c r="BB206" s="163" t="s">
        <v>136</v>
      </c>
      <c r="BC206" s="7" t="s">
        <v>3674</v>
      </c>
      <c r="BD206" s="143">
        <v>610.29957539999998</v>
      </c>
      <c r="BE206" s="123" t="s">
        <v>2864</v>
      </c>
    </row>
    <row r="207" spans="1:57" s="144" customFormat="1" ht="103.5" customHeight="1">
      <c r="A207" s="7">
        <v>2</v>
      </c>
      <c r="B207" s="7" t="s">
        <v>3743</v>
      </c>
      <c r="C207" s="7" t="s">
        <v>133</v>
      </c>
      <c r="D207" s="7" t="s">
        <v>2871</v>
      </c>
      <c r="E207" s="163" t="s">
        <v>2851</v>
      </c>
      <c r="F207" s="7" t="s">
        <v>2852</v>
      </c>
      <c r="G207" s="163" t="s">
        <v>2853</v>
      </c>
      <c r="H207" s="73" t="s">
        <v>408</v>
      </c>
      <c r="I207" s="11">
        <v>880733</v>
      </c>
      <c r="J207" s="164" t="s">
        <v>3744</v>
      </c>
      <c r="K207" s="164" t="s">
        <v>2937</v>
      </c>
      <c r="L207" s="164" t="str">
        <f t="shared" si="27"/>
        <v>СМР, ПНР, оборудование, материалы</v>
      </c>
      <c r="M207" s="165" t="s">
        <v>2856</v>
      </c>
      <c r="N207" s="62" t="s">
        <v>2675</v>
      </c>
      <c r="O207" s="164" t="s">
        <v>2857</v>
      </c>
      <c r="P207" s="165" t="s">
        <v>2858</v>
      </c>
      <c r="Q207" s="242">
        <v>3450.7692080000011</v>
      </c>
      <c r="R207" s="242">
        <f t="shared" si="28"/>
        <v>4071.907665440001</v>
      </c>
      <c r="S207" s="242">
        <v>2933.1538268000008</v>
      </c>
      <c r="T207" s="242">
        <f t="shared" si="29"/>
        <v>3461.1215156240009</v>
      </c>
      <c r="U207" s="242">
        <f t="shared" si="30"/>
        <v>2933.1538268000008</v>
      </c>
      <c r="V207" s="242">
        <f t="shared" si="31"/>
        <v>3461.1215156240009</v>
      </c>
      <c r="W207" s="163" t="s">
        <v>3327</v>
      </c>
      <c r="X207" s="7" t="s">
        <v>133</v>
      </c>
      <c r="Y207" s="7" t="s">
        <v>133</v>
      </c>
      <c r="Z207" s="163" t="s">
        <v>144</v>
      </c>
      <c r="AA207" s="10">
        <v>42551</v>
      </c>
      <c r="AB207" s="10">
        <f t="shared" si="38"/>
        <v>42586</v>
      </c>
      <c r="AC207" s="163" t="s">
        <v>501</v>
      </c>
      <c r="AD207" s="220" t="s">
        <v>501</v>
      </c>
      <c r="AE207" s="164" t="str">
        <f t="shared" si="41"/>
        <v>Выполнение СМР, ПНР, оборудование, материалы</v>
      </c>
      <c r="AF207" s="165" t="s">
        <v>146</v>
      </c>
      <c r="AG207" s="163">
        <v>796</v>
      </c>
      <c r="AH207" s="163" t="s">
        <v>147</v>
      </c>
      <c r="AI207" s="163">
        <v>1</v>
      </c>
      <c r="AJ207" s="163">
        <v>45</v>
      </c>
      <c r="AK207" s="163" t="s">
        <v>1128</v>
      </c>
      <c r="AL207" s="243">
        <f t="shared" si="32"/>
        <v>42606</v>
      </c>
      <c r="AM207" s="243">
        <f t="shared" si="33"/>
        <v>42606</v>
      </c>
      <c r="AN207" s="10">
        <v>42735</v>
      </c>
      <c r="AO207" s="11">
        <v>2016</v>
      </c>
      <c r="AP207" s="11" t="s">
        <v>501</v>
      </c>
      <c r="AQ207" s="11" t="s">
        <v>136</v>
      </c>
      <c r="AR207" s="244" t="s">
        <v>501</v>
      </c>
      <c r="AS207" s="7" t="s">
        <v>2859</v>
      </c>
      <c r="AT207" s="220" t="s">
        <v>3745</v>
      </c>
      <c r="AU207" s="164" t="s">
        <v>3746</v>
      </c>
      <c r="AV207" s="8" t="s">
        <v>2862</v>
      </c>
      <c r="AW207" s="245">
        <v>42735</v>
      </c>
      <c r="AX207" s="170">
        <v>10771.773182247403</v>
      </c>
      <c r="AY207" s="170">
        <v>5879.2202000000007</v>
      </c>
      <c r="AZ207" s="220">
        <v>0</v>
      </c>
      <c r="BA207" s="242">
        <v>3.8149999999999999</v>
      </c>
      <c r="BB207" s="163" t="s">
        <v>136</v>
      </c>
      <c r="BC207" s="7" t="s">
        <v>3674</v>
      </c>
      <c r="BD207" s="143">
        <v>789.3356182</v>
      </c>
      <c r="BE207" s="123" t="s">
        <v>2864</v>
      </c>
    </row>
    <row r="208" spans="1:57" s="144" customFormat="1" ht="103.5" customHeight="1">
      <c r="A208" s="7">
        <v>2</v>
      </c>
      <c r="B208" s="7" t="s">
        <v>3747</v>
      </c>
      <c r="C208" s="7" t="s">
        <v>133</v>
      </c>
      <c r="D208" s="7" t="s">
        <v>2871</v>
      </c>
      <c r="E208" s="163" t="s">
        <v>2851</v>
      </c>
      <c r="F208" s="7" t="s">
        <v>2852</v>
      </c>
      <c r="G208" s="163" t="s">
        <v>2853</v>
      </c>
      <c r="H208" s="73" t="s">
        <v>408</v>
      </c>
      <c r="I208" s="11">
        <v>880734</v>
      </c>
      <c r="J208" s="164" t="s">
        <v>3748</v>
      </c>
      <c r="K208" s="164" t="s">
        <v>2937</v>
      </c>
      <c r="L208" s="164" t="str">
        <f t="shared" si="27"/>
        <v>СМР, ПНР, оборудование, материалы</v>
      </c>
      <c r="M208" s="165" t="s">
        <v>2856</v>
      </c>
      <c r="N208" s="62" t="s">
        <v>2675</v>
      </c>
      <c r="O208" s="164" t="s">
        <v>2857</v>
      </c>
      <c r="P208" s="165" t="s">
        <v>2858</v>
      </c>
      <c r="Q208" s="242">
        <v>2757.8280880000007</v>
      </c>
      <c r="R208" s="242">
        <f t="shared" si="28"/>
        <v>3254.2371438400005</v>
      </c>
      <c r="S208" s="242">
        <v>2344.1538748000007</v>
      </c>
      <c r="T208" s="242">
        <f t="shared" si="29"/>
        <v>2766.1015722640009</v>
      </c>
      <c r="U208" s="242">
        <f t="shared" si="30"/>
        <v>2344.1538748000007</v>
      </c>
      <c r="V208" s="242">
        <f t="shared" si="31"/>
        <v>2766.1015722640009</v>
      </c>
      <c r="W208" s="163" t="s">
        <v>3327</v>
      </c>
      <c r="X208" s="7" t="s">
        <v>133</v>
      </c>
      <c r="Y208" s="7" t="s">
        <v>133</v>
      </c>
      <c r="Z208" s="163" t="s">
        <v>144</v>
      </c>
      <c r="AA208" s="10">
        <v>42551</v>
      </c>
      <c r="AB208" s="10">
        <f t="shared" si="38"/>
        <v>42586</v>
      </c>
      <c r="AC208" s="163" t="s">
        <v>501</v>
      </c>
      <c r="AD208" s="220" t="s">
        <v>501</v>
      </c>
      <c r="AE208" s="164" t="str">
        <f t="shared" si="41"/>
        <v>Выполнение СМР, ПНР, оборудование, материалы</v>
      </c>
      <c r="AF208" s="165" t="s">
        <v>146</v>
      </c>
      <c r="AG208" s="163">
        <v>796</v>
      </c>
      <c r="AH208" s="163" t="s">
        <v>147</v>
      </c>
      <c r="AI208" s="163">
        <v>1</v>
      </c>
      <c r="AJ208" s="163">
        <v>45</v>
      </c>
      <c r="AK208" s="163" t="s">
        <v>1128</v>
      </c>
      <c r="AL208" s="243">
        <f t="shared" si="32"/>
        <v>42606</v>
      </c>
      <c r="AM208" s="243">
        <f t="shared" si="33"/>
        <v>42606</v>
      </c>
      <c r="AN208" s="10">
        <v>42735</v>
      </c>
      <c r="AO208" s="11">
        <v>2016</v>
      </c>
      <c r="AP208" s="11" t="s">
        <v>501</v>
      </c>
      <c r="AQ208" s="11" t="s">
        <v>136</v>
      </c>
      <c r="AR208" s="244" t="s">
        <v>501</v>
      </c>
      <c r="AS208" s="7" t="s">
        <v>2859</v>
      </c>
      <c r="AT208" s="220" t="s">
        <v>3749</v>
      </c>
      <c r="AU208" s="164" t="s">
        <v>3750</v>
      </c>
      <c r="AV208" s="8" t="s">
        <v>2862</v>
      </c>
      <c r="AW208" s="245">
        <v>42735</v>
      </c>
      <c r="AX208" s="170">
        <v>8498.8302171860232</v>
      </c>
      <c r="AY208" s="170">
        <v>4638.6508000000003</v>
      </c>
      <c r="AZ208" s="220">
        <v>0</v>
      </c>
      <c r="BA208" s="242">
        <v>3.01</v>
      </c>
      <c r="BB208" s="163" t="s">
        <v>136</v>
      </c>
      <c r="BC208" s="7" t="s">
        <v>3674</v>
      </c>
      <c r="BD208" s="143">
        <v>570.85437019999995</v>
      </c>
      <c r="BE208" s="123" t="s">
        <v>2864</v>
      </c>
    </row>
    <row r="209" spans="1:57" s="144" customFormat="1" ht="93" customHeight="1">
      <c r="A209" s="7">
        <v>2</v>
      </c>
      <c r="B209" s="7" t="s">
        <v>3751</v>
      </c>
      <c r="C209" s="7" t="s">
        <v>133</v>
      </c>
      <c r="D209" s="7" t="s">
        <v>2871</v>
      </c>
      <c r="E209" s="163" t="s">
        <v>2851</v>
      </c>
      <c r="F209" s="7" t="s">
        <v>2852</v>
      </c>
      <c r="G209" s="163" t="s">
        <v>2853</v>
      </c>
      <c r="H209" s="73" t="s">
        <v>408</v>
      </c>
      <c r="I209" s="11">
        <v>880735</v>
      </c>
      <c r="J209" s="164" t="s">
        <v>3752</v>
      </c>
      <c r="K209" s="164" t="s">
        <v>2937</v>
      </c>
      <c r="L209" s="164" t="str">
        <f t="shared" si="27"/>
        <v>СМР, ПНР, оборудование, материалы</v>
      </c>
      <c r="M209" s="165" t="s">
        <v>2856</v>
      </c>
      <c r="N209" s="62" t="s">
        <v>2675</v>
      </c>
      <c r="O209" s="164" t="s">
        <v>2857</v>
      </c>
      <c r="P209" s="165" t="s">
        <v>2858</v>
      </c>
      <c r="Q209" s="242">
        <v>2490.4132960000002</v>
      </c>
      <c r="R209" s="242">
        <f t="shared" si="28"/>
        <v>2938.6876892800001</v>
      </c>
      <c r="S209" s="242">
        <v>2116.8513016000002</v>
      </c>
      <c r="T209" s="242">
        <f t="shared" si="29"/>
        <v>2497.8845358879998</v>
      </c>
      <c r="U209" s="242">
        <f t="shared" si="30"/>
        <v>2116.8513016000002</v>
      </c>
      <c r="V209" s="242">
        <f t="shared" si="31"/>
        <v>2497.8845358879998</v>
      </c>
      <c r="W209" s="163" t="s">
        <v>3327</v>
      </c>
      <c r="X209" s="7" t="s">
        <v>133</v>
      </c>
      <c r="Y209" s="7" t="s">
        <v>133</v>
      </c>
      <c r="Z209" s="163" t="s">
        <v>144</v>
      </c>
      <c r="AA209" s="10">
        <v>42551</v>
      </c>
      <c r="AB209" s="10">
        <f t="shared" si="38"/>
        <v>42586</v>
      </c>
      <c r="AC209" s="163" t="s">
        <v>501</v>
      </c>
      <c r="AD209" s="220" t="s">
        <v>501</v>
      </c>
      <c r="AE209" s="164" t="str">
        <f t="shared" si="41"/>
        <v>Выполнение СМР, ПНР, оборудование, материалы</v>
      </c>
      <c r="AF209" s="165" t="s">
        <v>146</v>
      </c>
      <c r="AG209" s="163">
        <v>796</v>
      </c>
      <c r="AH209" s="163" t="s">
        <v>147</v>
      </c>
      <c r="AI209" s="163">
        <v>1</v>
      </c>
      <c r="AJ209" s="163">
        <v>45</v>
      </c>
      <c r="AK209" s="163" t="s">
        <v>1128</v>
      </c>
      <c r="AL209" s="243">
        <f t="shared" si="32"/>
        <v>42606</v>
      </c>
      <c r="AM209" s="243">
        <f t="shared" si="33"/>
        <v>42606</v>
      </c>
      <c r="AN209" s="10">
        <v>42735</v>
      </c>
      <c r="AO209" s="11">
        <v>2016</v>
      </c>
      <c r="AP209" s="11" t="s">
        <v>501</v>
      </c>
      <c r="AQ209" s="11" t="s">
        <v>136</v>
      </c>
      <c r="AR209" s="244" t="s">
        <v>501</v>
      </c>
      <c r="AS209" s="7" t="s">
        <v>2859</v>
      </c>
      <c r="AT209" s="220" t="s">
        <v>3753</v>
      </c>
      <c r="AU209" s="164" t="s">
        <v>3754</v>
      </c>
      <c r="AV209" s="8" t="s">
        <v>2862</v>
      </c>
      <c r="AW209" s="245">
        <v>42735</v>
      </c>
      <c r="AX209" s="170">
        <v>7708.2413597733703</v>
      </c>
      <c r="AY209" s="170">
        <v>4207.1484</v>
      </c>
      <c r="AZ209" s="220">
        <v>0</v>
      </c>
      <c r="BA209" s="242">
        <v>2.73</v>
      </c>
      <c r="BB209" s="163" t="s">
        <v>136</v>
      </c>
      <c r="BC209" s="7" t="s">
        <v>3674</v>
      </c>
      <c r="BD209" s="143">
        <v>533.78878839999993</v>
      </c>
      <c r="BE209" s="123" t="s">
        <v>2864</v>
      </c>
    </row>
    <row r="210" spans="1:57" s="144" customFormat="1" ht="93" customHeight="1">
      <c r="A210" s="7">
        <v>2</v>
      </c>
      <c r="B210" s="7" t="s">
        <v>3755</v>
      </c>
      <c r="C210" s="7" t="s">
        <v>133</v>
      </c>
      <c r="D210" s="7" t="s">
        <v>2871</v>
      </c>
      <c r="E210" s="163" t="s">
        <v>2851</v>
      </c>
      <c r="F210" s="7" t="s">
        <v>2852</v>
      </c>
      <c r="G210" s="163" t="s">
        <v>2853</v>
      </c>
      <c r="H210" s="73" t="s">
        <v>408</v>
      </c>
      <c r="I210" s="11">
        <v>880736</v>
      </c>
      <c r="J210" s="164" t="s">
        <v>3756</v>
      </c>
      <c r="K210" s="164" t="s">
        <v>2937</v>
      </c>
      <c r="L210" s="164" t="str">
        <f t="shared" ref="L210:L273" si="42">K210</f>
        <v>СМР, ПНР, оборудование, материалы</v>
      </c>
      <c r="M210" s="165" t="s">
        <v>2856</v>
      </c>
      <c r="N210" s="62" t="s">
        <v>2675</v>
      </c>
      <c r="O210" s="164" t="s">
        <v>2857</v>
      </c>
      <c r="P210" s="165" t="s">
        <v>2858</v>
      </c>
      <c r="Q210" s="242">
        <v>2326.8235280000004</v>
      </c>
      <c r="R210" s="242">
        <f t="shared" ref="R210:R273" si="43">Q210*1.18</f>
        <v>2745.6517630400003</v>
      </c>
      <c r="S210" s="242">
        <v>1977.7999988000001</v>
      </c>
      <c r="T210" s="242">
        <f t="shared" ref="T210:T273" si="44">S210*1.18</f>
        <v>2333.8039985840001</v>
      </c>
      <c r="U210" s="242">
        <f t="shared" ref="U210:U273" si="45">S210</f>
        <v>1977.7999988000001</v>
      </c>
      <c r="V210" s="242">
        <f t="shared" ref="V210:V273" si="46">U210*1.18</f>
        <v>2333.8039985840001</v>
      </c>
      <c r="W210" s="163" t="s">
        <v>3327</v>
      </c>
      <c r="X210" s="7" t="s">
        <v>133</v>
      </c>
      <c r="Y210" s="7" t="s">
        <v>133</v>
      </c>
      <c r="Z210" s="163" t="s">
        <v>144</v>
      </c>
      <c r="AA210" s="10">
        <v>42551</v>
      </c>
      <c r="AB210" s="10">
        <f t="shared" si="38"/>
        <v>42586</v>
      </c>
      <c r="AC210" s="163" t="s">
        <v>501</v>
      </c>
      <c r="AD210" s="220" t="s">
        <v>501</v>
      </c>
      <c r="AE210" s="164" t="str">
        <f t="shared" si="41"/>
        <v>Выполнение СМР, ПНР, оборудование, материалы</v>
      </c>
      <c r="AF210" s="165" t="s">
        <v>146</v>
      </c>
      <c r="AG210" s="163">
        <v>796</v>
      </c>
      <c r="AH210" s="163" t="s">
        <v>147</v>
      </c>
      <c r="AI210" s="163">
        <v>1</v>
      </c>
      <c r="AJ210" s="163">
        <v>45</v>
      </c>
      <c r="AK210" s="163" t="s">
        <v>1128</v>
      </c>
      <c r="AL210" s="243">
        <f t="shared" ref="AL210:AL273" si="47">AB210+20</f>
        <v>42606</v>
      </c>
      <c r="AM210" s="243">
        <f t="shared" ref="AM210:AM273" si="48">AL210</f>
        <v>42606</v>
      </c>
      <c r="AN210" s="10">
        <v>42735</v>
      </c>
      <c r="AO210" s="11">
        <v>2016</v>
      </c>
      <c r="AP210" s="11" t="s">
        <v>501</v>
      </c>
      <c r="AQ210" s="11" t="s">
        <v>136</v>
      </c>
      <c r="AR210" s="244" t="s">
        <v>501</v>
      </c>
      <c r="AS210" s="7" t="s">
        <v>2859</v>
      </c>
      <c r="AT210" s="220" t="s">
        <v>3757</v>
      </c>
      <c r="AU210" s="164" t="s">
        <v>3758</v>
      </c>
      <c r="AV210" s="8" t="s">
        <v>2862</v>
      </c>
      <c r="AW210" s="245">
        <v>42735</v>
      </c>
      <c r="AX210" s="170">
        <v>7214.1233238904624</v>
      </c>
      <c r="AY210" s="170">
        <v>3937.4594000000002</v>
      </c>
      <c r="AZ210" s="220">
        <v>0</v>
      </c>
      <c r="BA210" s="242">
        <v>2.5550000000000002</v>
      </c>
      <c r="BB210" s="163" t="s">
        <v>136</v>
      </c>
      <c r="BC210" s="7" t="s">
        <v>3674</v>
      </c>
      <c r="BD210" s="143">
        <v>505.3946962</v>
      </c>
      <c r="BE210" s="123" t="s">
        <v>2864</v>
      </c>
    </row>
    <row r="211" spans="1:57" s="144" customFormat="1" ht="93" customHeight="1">
      <c r="A211" s="7">
        <v>2</v>
      </c>
      <c r="B211" s="7" t="s">
        <v>3759</v>
      </c>
      <c r="C211" s="7" t="s">
        <v>133</v>
      </c>
      <c r="D211" s="7" t="s">
        <v>2871</v>
      </c>
      <c r="E211" s="163" t="s">
        <v>2851</v>
      </c>
      <c r="F211" s="7" t="s">
        <v>2852</v>
      </c>
      <c r="G211" s="163" t="s">
        <v>2853</v>
      </c>
      <c r="H211" s="73" t="s">
        <v>408</v>
      </c>
      <c r="I211" s="11">
        <v>880737</v>
      </c>
      <c r="J211" s="164" t="s">
        <v>3760</v>
      </c>
      <c r="K211" s="164" t="s">
        <v>2937</v>
      </c>
      <c r="L211" s="164" t="str">
        <f t="shared" si="42"/>
        <v>СМР, ПНР, оборудование, материалы</v>
      </c>
      <c r="M211" s="165" t="s">
        <v>2856</v>
      </c>
      <c r="N211" s="62" t="s">
        <v>2675</v>
      </c>
      <c r="O211" s="164" t="s">
        <v>2857</v>
      </c>
      <c r="P211" s="165" t="s">
        <v>2858</v>
      </c>
      <c r="Q211" s="242">
        <v>2263.6987039999999</v>
      </c>
      <c r="R211" s="242">
        <f t="shared" si="43"/>
        <v>2671.1644707199998</v>
      </c>
      <c r="S211" s="242">
        <v>1924.1438983999999</v>
      </c>
      <c r="T211" s="242">
        <f t="shared" si="44"/>
        <v>2270.4898001119996</v>
      </c>
      <c r="U211" s="242">
        <f t="shared" si="45"/>
        <v>1924.1438983999999</v>
      </c>
      <c r="V211" s="242">
        <f t="shared" si="46"/>
        <v>2270.4898001119996</v>
      </c>
      <c r="W211" s="163" t="s">
        <v>3327</v>
      </c>
      <c r="X211" s="7" t="s">
        <v>133</v>
      </c>
      <c r="Y211" s="7" t="s">
        <v>133</v>
      </c>
      <c r="Z211" s="163" t="s">
        <v>144</v>
      </c>
      <c r="AA211" s="10">
        <v>42551</v>
      </c>
      <c r="AB211" s="10">
        <f t="shared" si="38"/>
        <v>42586</v>
      </c>
      <c r="AC211" s="163" t="s">
        <v>501</v>
      </c>
      <c r="AD211" s="220" t="s">
        <v>501</v>
      </c>
      <c r="AE211" s="164" t="str">
        <f t="shared" si="41"/>
        <v>Выполнение СМР, ПНР, оборудование, материалы</v>
      </c>
      <c r="AF211" s="165" t="s">
        <v>146</v>
      </c>
      <c r="AG211" s="163">
        <v>796</v>
      </c>
      <c r="AH211" s="163" t="s">
        <v>147</v>
      </c>
      <c r="AI211" s="163">
        <v>1</v>
      </c>
      <c r="AJ211" s="163">
        <v>45</v>
      </c>
      <c r="AK211" s="163" t="s">
        <v>1128</v>
      </c>
      <c r="AL211" s="243">
        <f t="shared" si="47"/>
        <v>42606</v>
      </c>
      <c r="AM211" s="243">
        <f t="shared" si="48"/>
        <v>42606</v>
      </c>
      <c r="AN211" s="10">
        <v>42735</v>
      </c>
      <c r="AO211" s="11">
        <v>2016</v>
      </c>
      <c r="AP211" s="11" t="s">
        <v>501</v>
      </c>
      <c r="AQ211" s="11" t="s">
        <v>136</v>
      </c>
      <c r="AR211" s="244" t="s">
        <v>501</v>
      </c>
      <c r="AS211" s="7" t="s">
        <v>2859</v>
      </c>
      <c r="AT211" s="220" t="s">
        <v>3761</v>
      </c>
      <c r="AU211" s="164" t="s">
        <v>3762</v>
      </c>
      <c r="AV211" s="8" t="s">
        <v>2862</v>
      </c>
      <c r="AW211" s="245">
        <v>42735</v>
      </c>
      <c r="AX211" s="170">
        <v>7016.4761095372987</v>
      </c>
      <c r="AY211" s="170">
        <v>3829.5837999999994</v>
      </c>
      <c r="AZ211" s="220">
        <v>0</v>
      </c>
      <c r="BA211" s="242">
        <v>2.4849999999999999</v>
      </c>
      <c r="BB211" s="163" t="s">
        <v>136</v>
      </c>
      <c r="BC211" s="7" t="s">
        <v>3674</v>
      </c>
      <c r="BD211" s="143">
        <v>490.62821159999993</v>
      </c>
      <c r="BE211" s="123" t="s">
        <v>2864</v>
      </c>
    </row>
    <row r="212" spans="1:57" s="144" customFormat="1" ht="93" customHeight="1">
      <c r="A212" s="7">
        <v>2</v>
      </c>
      <c r="B212" s="7" t="s">
        <v>3763</v>
      </c>
      <c r="C212" s="7" t="s">
        <v>133</v>
      </c>
      <c r="D212" s="7" t="s">
        <v>2871</v>
      </c>
      <c r="E212" s="163" t="s">
        <v>2851</v>
      </c>
      <c r="F212" s="7" t="s">
        <v>2852</v>
      </c>
      <c r="G212" s="163" t="s">
        <v>2853</v>
      </c>
      <c r="H212" s="73" t="s">
        <v>408</v>
      </c>
      <c r="I212" s="11">
        <v>880738</v>
      </c>
      <c r="J212" s="164" t="s">
        <v>3764</v>
      </c>
      <c r="K212" s="164" t="s">
        <v>2937</v>
      </c>
      <c r="L212" s="164" t="str">
        <f t="shared" si="42"/>
        <v>СМР, ПНР, оборудование, материалы</v>
      </c>
      <c r="M212" s="165" t="s">
        <v>2856</v>
      </c>
      <c r="N212" s="62" t="s">
        <v>2675</v>
      </c>
      <c r="O212" s="164" t="s">
        <v>2857</v>
      </c>
      <c r="P212" s="165" t="s">
        <v>2858</v>
      </c>
      <c r="Q212" s="242">
        <v>3649.3638880000012</v>
      </c>
      <c r="R212" s="242">
        <f t="shared" si="43"/>
        <v>4306.249387840001</v>
      </c>
      <c r="S212" s="242">
        <v>3101.9593048000011</v>
      </c>
      <c r="T212" s="242">
        <f t="shared" si="44"/>
        <v>3660.3119796640012</v>
      </c>
      <c r="U212" s="242">
        <f t="shared" si="45"/>
        <v>3101.9593048000011</v>
      </c>
      <c r="V212" s="242">
        <f t="shared" si="46"/>
        <v>3660.3119796640012</v>
      </c>
      <c r="W212" s="163" t="s">
        <v>3327</v>
      </c>
      <c r="X212" s="7" t="s">
        <v>133</v>
      </c>
      <c r="Y212" s="7" t="s">
        <v>133</v>
      </c>
      <c r="Z212" s="163" t="s">
        <v>144</v>
      </c>
      <c r="AA212" s="10">
        <v>42551</v>
      </c>
      <c r="AB212" s="10">
        <f t="shared" si="38"/>
        <v>42586</v>
      </c>
      <c r="AC212" s="163" t="s">
        <v>501</v>
      </c>
      <c r="AD212" s="220" t="s">
        <v>501</v>
      </c>
      <c r="AE212" s="164" t="str">
        <f t="shared" si="41"/>
        <v>Выполнение СМР, ПНР, оборудование, материалы</v>
      </c>
      <c r="AF212" s="165" t="s">
        <v>146</v>
      </c>
      <c r="AG212" s="163">
        <v>796</v>
      </c>
      <c r="AH212" s="163" t="s">
        <v>147</v>
      </c>
      <c r="AI212" s="163">
        <v>1</v>
      </c>
      <c r="AJ212" s="163">
        <v>45</v>
      </c>
      <c r="AK212" s="163" t="s">
        <v>1128</v>
      </c>
      <c r="AL212" s="243">
        <f t="shared" si="47"/>
        <v>42606</v>
      </c>
      <c r="AM212" s="243">
        <f t="shared" si="48"/>
        <v>42606</v>
      </c>
      <c r="AN212" s="10">
        <v>42735</v>
      </c>
      <c r="AO212" s="11">
        <v>2016</v>
      </c>
      <c r="AP212" s="11" t="s">
        <v>501</v>
      </c>
      <c r="AQ212" s="11" t="s">
        <v>136</v>
      </c>
      <c r="AR212" s="244" t="s">
        <v>501</v>
      </c>
      <c r="AS212" s="7" t="s">
        <v>2859</v>
      </c>
      <c r="AT212" s="220" t="s">
        <v>3765</v>
      </c>
      <c r="AU212" s="164" t="s">
        <v>3766</v>
      </c>
      <c r="AV212" s="8" t="s">
        <v>2862</v>
      </c>
      <c r="AW212" s="245">
        <v>42735</v>
      </c>
      <c r="AX212" s="170">
        <v>11463.538432483472</v>
      </c>
      <c r="AY212" s="170">
        <v>6256.7848000000004</v>
      </c>
      <c r="AZ212" s="220">
        <v>0</v>
      </c>
      <c r="BA212" s="242">
        <v>4.0599999999999996</v>
      </c>
      <c r="BB212" s="163" t="s">
        <v>136</v>
      </c>
      <c r="BC212" s="7" t="s">
        <v>3674</v>
      </c>
      <c r="BD212" s="143">
        <v>873.97306519999995</v>
      </c>
      <c r="BE212" s="123" t="s">
        <v>2864</v>
      </c>
    </row>
    <row r="213" spans="1:57" s="144" customFormat="1" ht="93" customHeight="1">
      <c r="A213" s="7">
        <v>2</v>
      </c>
      <c r="B213" s="7" t="s">
        <v>3767</v>
      </c>
      <c r="C213" s="7" t="s">
        <v>133</v>
      </c>
      <c r="D213" s="7" t="s">
        <v>2871</v>
      </c>
      <c r="E213" s="163" t="s">
        <v>2851</v>
      </c>
      <c r="F213" s="7" t="s">
        <v>2852</v>
      </c>
      <c r="G213" s="163" t="s">
        <v>2853</v>
      </c>
      <c r="H213" s="73" t="s">
        <v>408</v>
      </c>
      <c r="I213" s="11">
        <v>880739</v>
      </c>
      <c r="J213" s="164" t="s">
        <v>3768</v>
      </c>
      <c r="K213" s="164" t="s">
        <v>2937</v>
      </c>
      <c r="L213" s="164" t="str">
        <f t="shared" si="42"/>
        <v>СМР, ПНР, оборудование, материалы</v>
      </c>
      <c r="M213" s="165" t="s">
        <v>2856</v>
      </c>
      <c r="N213" s="62" t="s">
        <v>2675</v>
      </c>
      <c r="O213" s="164" t="s">
        <v>2857</v>
      </c>
      <c r="P213" s="165" t="s">
        <v>2858</v>
      </c>
      <c r="Q213" s="242">
        <v>2484.0299200000004</v>
      </c>
      <c r="R213" s="242">
        <f t="shared" si="43"/>
        <v>2931.1553056000002</v>
      </c>
      <c r="S213" s="242">
        <v>2111.4254320000005</v>
      </c>
      <c r="T213" s="242">
        <f t="shared" si="44"/>
        <v>2491.4820097600004</v>
      </c>
      <c r="U213" s="242">
        <f t="shared" si="45"/>
        <v>2111.4254320000005</v>
      </c>
      <c r="V213" s="242">
        <f t="shared" si="46"/>
        <v>2491.4820097600004</v>
      </c>
      <c r="W213" s="163" t="s">
        <v>3327</v>
      </c>
      <c r="X213" s="7" t="s">
        <v>133</v>
      </c>
      <c r="Y213" s="7" t="s">
        <v>133</v>
      </c>
      <c r="Z213" s="163" t="s">
        <v>144</v>
      </c>
      <c r="AA213" s="10">
        <v>42551</v>
      </c>
      <c r="AB213" s="10">
        <f t="shared" si="38"/>
        <v>42586</v>
      </c>
      <c r="AC213" s="163" t="s">
        <v>501</v>
      </c>
      <c r="AD213" s="220" t="s">
        <v>501</v>
      </c>
      <c r="AE213" s="164" t="str">
        <f t="shared" si="41"/>
        <v>Выполнение СМР, ПНР, оборудование, материалы</v>
      </c>
      <c r="AF213" s="165" t="s">
        <v>146</v>
      </c>
      <c r="AG213" s="163">
        <v>796</v>
      </c>
      <c r="AH213" s="163" t="s">
        <v>147</v>
      </c>
      <c r="AI213" s="163">
        <v>1</v>
      </c>
      <c r="AJ213" s="163">
        <v>45</v>
      </c>
      <c r="AK213" s="163" t="s">
        <v>1128</v>
      </c>
      <c r="AL213" s="243">
        <f t="shared" si="47"/>
        <v>42606</v>
      </c>
      <c r="AM213" s="243">
        <f t="shared" si="48"/>
        <v>42606</v>
      </c>
      <c r="AN213" s="10">
        <v>42735</v>
      </c>
      <c r="AO213" s="11">
        <v>2016</v>
      </c>
      <c r="AP213" s="11" t="s">
        <v>501</v>
      </c>
      <c r="AQ213" s="11" t="s">
        <v>136</v>
      </c>
      <c r="AR213" s="244" t="s">
        <v>501</v>
      </c>
      <c r="AS213" s="7" t="s">
        <v>2859</v>
      </c>
      <c r="AT213" s="220" t="s">
        <v>3769</v>
      </c>
      <c r="AU213" s="164" t="s">
        <v>3770</v>
      </c>
      <c r="AV213" s="8" t="s">
        <v>2862</v>
      </c>
      <c r="AW213" s="245">
        <v>42735</v>
      </c>
      <c r="AX213" s="170">
        <v>7708.2413597733703</v>
      </c>
      <c r="AY213" s="170">
        <v>4207.1484</v>
      </c>
      <c r="AZ213" s="220">
        <v>0</v>
      </c>
      <c r="BA213" s="242">
        <v>2.73</v>
      </c>
      <c r="BB213" s="163" t="s">
        <v>136</v>
      </c>
      <c r="BC213" s="7" t="s">
        <v>3674</v>
      </c>
      <c r="BD213" s="143">
        <v>543.20426799999996</v>
      </c>
      <c r="BE213" s="123" t="s">
        <v>2864</v>
      </c>
    </row>
    <row r="214" spans="1:57" s="144" customFormat="1" ht="108" customHeight="1">
      <c r="A214" s="7">
        <v>2</v>
      </c>
      <c r="B214" s="7" t="s">
        <v>3771</v>
      </c>
      <c r="C214" s="7" t="s">
        <v>133</v>
      </c>
      <c r="D214" s="7" t="s">
        <v>2871</v>
      </c>
      <c r="E214" s="163" t="s">
        <v>2851</v>
      </c>
      <c r="F214" s="7" t="s">
        <v>2852</v>
      </c>
      <c r="G214" s="163" t="s">
        <v>2853</v>
      </c>
      <c r="H214" s="73" t="s">
        <v>408</v>
      </c>
      <c r="I214" s="11">
        <v>880740</v>
      </c>
      <c r="J214" s="164" t="s">
        <v>3772</v>
      </c>
      <c r="K214" s="164" t="s">
        <v>2937</v>
      </c>
      <c r="L214" s="164" t="str">
        <f t="shared" si="42"/>
        <v>СМР, ПНР, оборудование, материалы</v>
      </c>
      <c r="M214" s="165" t="s">
        <v>2856</v>
      </c>
      <c r="N214" s="62" t="s">
        <v>2675</v>
      </c>
      <c r="O214" s="164" t="s">
        <v>2857</v>
      </c>
      <c r="P214" s="165" t="s">
        <v>2858</v>
      </c>
      <c r="Q214" s="242">
        <v>3356.921992</v>
      </c>
      <c r="R214" s="242">
        <f t="shared" si="43"/>
        <v>3961.16795056</v>
      </c>
      <c r="S214" s="242">
        <v>2853.3836931999999</v>
      </c>
      <c r="T214" s="242">
        <f t="shared" si="44"/>
        <v>3366.9927579759997</v>
      </c>
      <c r="U214" s="242">
        <f t="shared" si="45"/>
        <v>2853.3836931999999</v>
      </c>
      <c r="V214" s="242">
        <f t="shared" si="46"/>
        <v>3366.9927579759997</v>
      </c>
      <c r="W214" s="163" t="s">
        <v>3327</v>
      </c>
      <c r="X214" s="7" t="s">
        <v>133</v>
      </c>
      <c r="Y214" s="7" t="s">
        <v>133</v>
      </c>
      <c r="Z214" s="163" t="s">
        <v>144</v>
      </c>
      <c r="AA214" s="10">
        <v>42551</v>
      </c>
      <c r="AB214" s="10">
        <f t="shared" si="38"/>
        <v>42586</v>
      </c>
      <c r="AC214" s="163" t="s">
        <v>501</v>
      </c>
      <c r="AD214" s="220" t="s">
        <v>501</v>
      </c>
      <c r="AE214" s="164" t="str">
        <f t="shared" si="41"/>
        <v>Выполнение СМР, ПНР, оборудование, материалы</v>
      </c>
      <c r="AF214" s="165" t="s">
        <v>146</v>
      </c>
      <c r="AG214" s="163">
        <v>796</v>
      </c>
      <c r="AH214" s="163" t="s">
        <v>147</v>
      </c>
      <c r="AI214" s="163">
        <v>1</v>
      </c>
      <c r="AJ214" s="163">
        <v>45</v>
      </c>
      <c r="AK214" s="163" t="s">
        <v>1128</v>
      </c>
      <c r="AL214" s="243">
        <f t="shared" si="47"/>
        <v>42606</v>
      </c>
      <c r="AM214" s="243">
        <f t="shared" si="48"/>
        <v>42606</v>
      </c>
      <c r="AN214" s="10">
        <v>42735</v>
      </c>
      <c r="AO214" s="11">
        <v>2016</v>
      </c>
      <c r="AP214" s="11" t="s">
        <v>501</v>
      </c>
      <c r="AQ214" s="11" t="s">
        <v>136</v>
      </c>
      <c r="AR214" s="244" t="s">
        <v>501</v>
      </c>
      <c r="AS214" s="7" t="s">
        <v>2859</v>
      </c>
      <c r="AT214" s="220" t="s">
        <v>3773</v>
      </c>
      <c r="AU214" s="164" t="s">
        <v>3774</v>
      </c>
      <c r="AV214" s="8" t="s">
        <v>2862</v>
      </c>
      <c r="AW214" s="245">
        <v>42735</v>
      </c>
      <c r="AX214" s="170">
        <v>10475.302360717658</v>
      </c>
      <c r="AY214" s="170">
        <v>5717.4067999999997</v>
      </c>
      <c r="AZ214" s="220">
        <v>0</v>
      </c>
      <c r="BA214" s="242">
        <v>3.71</v>
      </c>
      <c r="BB214" s="163" t="s">
        <v>136</v>
      </c>
      <c r="BC214" s="7" t="s">
        <v>3674</v>
      </c>
      <c r="BD214" s="143">
        <v>765.94686179999997</v>
      </c>
      <c r="BE214" s="123" t="s">
        <v>2864</v>
      </c>
    </row>
    <row r="215" spans="1:57" s="144" customFormat="1" ht="108" customHeight="1">
      <c r="A215" s="7">
        <v>2</v>
      </c>
      <c r="B215" s="7" t="s">
        <v>3775</v>
      </c>
      <c r="C215" s="7" t="s">
        <v>133</v>
      </c>
      <c r="D215" s="7" t="s">
        <v>2871</v>
      </c>
      <c r="E215" s="163" t="s">
        <v>2851</v>
      </c>
      <c r="F215" s="7" t="s">
        <v>2852</v>
      </c>
      <c r="G215" s="163" t="s">
        <v>2853</v>
      </c>
      <c r="H215" s="73" t="s">
        <v>408</v>
      </c>
      <c r="I215" s="11">
        <v>880747</v>
      </c>
      <c r="J215" s="164" t="s">
        <v>3776</v>
      </c>
      <c r="K215" s="164" t="s">
        <v>2937</v>
      </c>
      <c r="L215" s="164" t="str">
        <f t="shared" si="42"/>
        <v>СМР, ПНР, оборудование, материалы</v>
      </c>
      <c r="M215" s="165" t="s">
        <v>2856</v>
      </c>
      <c r="N215" s="62" t="s">
        <v>2675</v>
      </c>
      <c r="O215" s="164" t="s">
        <v>2857</v>
      </c>
      <c r="P215" s="165" t="s">
        <v>2858</v>
      </c>
      <c r="Q215" s="242">
        <v>2695.7940960000001</v>
      </c>
      <c r="R215" s="242">
        <f t="shared" si="43"/>
        <v>3181.0370332799998</v>
      </c>
      <c r="S215" s="242">
        <v>2291.4249816000001</v>
      </c>
      <c r="T215" s="242">
        <f t="shared" si="44"/>
        <v>2703.8814782879999</v>
      </c>
      <c r="U215" s="242">
        <f t="shared" si="45"/>
        <v>2291.4249816000001</v>
      </c>
      <c r="V215" s="242">
        <f t="shared" si="46"/>
        <v>2703.8814782879999</v>
      </c>
      <c r="W215" s="163" t="s">
        <v>3327</v>
      </c>
      <c r="X215" s="7" t="s">
        <v>133</v>
      </c>
      <c r="Y215" s="7" t="s">
        <v>133</v>
      </c>
      <c r="Z215" s="163" t="s">
        <v>144</v>
      </c>
      <c r="AA215" s="10">
        <v>42551</v>
      </c>
      <c r="AB215" s="10">
        <f t="shared" si="38"/>
        <v>42586</v>
      </c>
      <c r="AC215" s="163" t="s">
        <v>501</v>
      </c>
      <c r="AD215" s="220" t="s">
        <v>501</v>
      </c>
      <c r="AE215" s="164" t="str">
        <f t="shared" si="41"/>
        <v>Выполнение СМР, ПНР, оборудование, материалы</v>
      </c>
      <c r="AF215" s="165" t="s">
        <v>146</v>
      </c>
      <c r="AG215" s="163">
        <v>796</v>
      </c>
      <c r="AH215" s="163" t="s">
        <v>147</v>
      </c>
      <c r="AI215" s="163">
        <v>1</v>
      </c>
      <c r="AJ215" s="163">
        <v>45</v>
      </c>
      <c r="AK215" s="163" t="s">
        <v>1128</v>
      </c>
      <c r="AL215" s="243">
        <f t="shared" si="47"/>
        <v>42606</v>
      </c>
      <c r="AM215" s="243">
        <f t="shared" si="48"/>
        <v>42606</v>
      </c>
      <c r="AN215" s="10">
        <v>42735</v>
      </c>
      <c r="AO215" s="11">
        <v>2016</v>
      </c>
      <c r="AP215" s="11" t="s">
        <v>501</v>
      </c>
      <c r="AQ215" s="11" t="s">
        <v>136</v>
      </c>
      <c r="AR215" s="244" t="s">
        <v>501</v>
      </c>
      <c r="AS215" s="7" t="s">
        <v>2859</v>
      </c>
      <c r="AT215" s="220" t="s">
        <v>3777</v>
      </c>
      <c r="AU215" s="164" t="s">
        <v>3778</v>
      </c>
      <c r="AV215" s="8" t="s">
        <v>2862</v>
      </c>
      <c r="AW215" s="245">
        <v>42735</v>
      </c>
      <c r="AX215" s="170">
        <v>8400.0066100094409</v>
      </c>
      <c r="AY215" s="170">
        <v>4584.7129999999997</v>
      </c>
      <c r="AZ215" s="220">
        <v>0</v>
      </c>
      <c r="BA215" s="242">
        <v>2.9750000000000001</v>
      </c>
      <c r="BB215" s="163" t="s">
        <v>136</v>
      </c>
      <c r="BC215" s="7" t="s">
        <v>3674</v>
      </c>
      <c r="BD215" s="143">
        <v>608.41670840000006</v>
      </c>
      <c r="BE215" s="123" t="s">
        <v>2864</v>
      </c>
    </row>
    <row r="216" spans="1:57" s="144" customFormat="1" ht="93" customHeight="1">
      <c r="A216" s="7">
        <v>2</v>
      </c>
      <c r="B216" s="7" t="s">
        <v>3779</v>
      </c>
      <c r="C216" s="7" t="s">
        <v>133</v>
      </c>
      <c r="D216" s="7" t="s">
        <v>2871</v>
      </c>
      <c r="E216" s="163" t="s">
        <v>2851</v>
      </c>
      <c r="F216" s="7" t="s">
        <v>2852</v>
      </c>
      <c r="G216" s="163" t="s">
        <v>2853</v>
      </c>
      <c r="H216" s="73" t="s">
        <v>408</v>
      </c>
      <c r="I216" s="11">
        <v>880748</v>
      </c>
      <c r="J216" s="164" t="s">
        <v>3780</v>
      </c>
      <c r="K216" s="164" t="s">
        <v>2937</v>
      </c>
      <c r="L216" s="164" t="str">
        <f t="shared" si="42"/>
        <v>СМР, ПНР, оборудование, материалы</v>
      </c>
      <c r="M216" s="165" t="s">
        <v>2856</v>
      </c>
      <c r="N216" s="62" t="s">
        <v>2675</v>
      </c>
      <c r="O216" s="164" t="s">
        <v>2857</v>
      </c>
      <c r="P216" s="165" t="s">
        <v>2858</v>
      </c>
      <c r="Q216" s="242">
        <v>5064.862392</v>
      </c>
      <c r="R216" s="242">
        <f t="shared" si="43"/>
        <v>5976.5376225599994</v>
      </c>
      <c r="S216" s="242">
        <v>4305.1330331999998</v>
      </c>
      <c r="T216" s="242">
        <f t="shared" si="44"/>
        <v>5080.0569791759999</v>
      </c>
      <c r="U216" s="242">
        <f t="shared" si="45"/>
        <v>4305.1330331999998</v>
      </c>
      <c r="V216" s="242">
        <f t="shared" si="46"/>
        <v>5080.0569791759999</v>
      </c>
      <c r="W216" s="163" t="s">
        <v>3327</v>
      </c>
      <c r="X216" s="7" t="s">
        <v>133</v>
      </c>
      <c r="Y216" s="7" t="s">
        <v>133</v>
      </c>
      <c r="Z216" s="163" t="s">
        <v>144</v>
      </c>
      <c r="AA216" s="10">
        <v>42551</v>
      </c>
      <c r="AB216" s="10">
        <f t="shared" si="38"/>
        <v>42586</v>
      </c>
      <c r="AC216" s="163" t="s">
        <v>501</v>
      </c>
      <c r="AD216" s="220" t="s">
        <v>501</v>
      </c>
      <c r="AE216" s="164" t="str">
        <f t="shared" si="41"/>
        <v>Выполнение СМР, ПНР, оборудование, материалы</v>
      </c>
      <c r="AF216" s="165" t="s">
        <v>146</v>
      </c>
      <c r="AG216" s="163">
        <v>796</v>
      </c>
      <c r="AH216" s="163" t="s">
        <v>147</v>
      </c>
      <c r="AI216" s="163">
        <v>1</v>
      </c>
      <c r="AJ216" s="163">
        <v>45</v>
      </c>
      <c r="AK216" s="163" t="s">
        <v>1128</v>
      </c>
      <c r="AL216" s="243">
        <f t="shared" si="47"/>
        <v>42606</v>
      </c>
      <c r="AM216" s="243">
        <f t="shared" si="48"/>
        <v>42606</v>
      </c>
      <c r="AN216" s="10">
        <v>42735</v>
      </c>
      <c r="AO216" s="11">
        <v>2016</v>
      </c>
      <c r="AP216" s="11" t="s">
        <v>501</v>
      </c>
      <c r="AQ216" s="11" t="s">
        <v>136</v>
      </c>
      <c r="AR216" s="244" t="s">
        <v>501</v>
      </c>
      <c r="AS216" s="7" t="s">
        <v>2859</v>
      </c>
      <c r="AT216" s="220" t="s">
        <v>3781</v>
      </c>
      <c r="AU216" s="164" t="s">
        <v>3782</v>
      </c>
      <c r="AV216" s="8" t="s">
        <v>2862</v>
      </c>
      <c r="AW216" s="245">
        <v>42735</v>
      </c>
      <c r="AX216" s="170">
        <v>15910.60075542965</v>
      </c>
      <c r="AY216" s="170">
        <v>8683.9857999999986</v>
      </c>
      <c r="AZ216" s="220">
        <v>0</v>
      </c>
      <c r="BA216" s="242">
        <v>5.6349999999999998</v>
      </c>
      <c r="BB216" s="163" t="s">
        <v>136</v>
      </c>
      <c r="BC216" s="7" t="s">
        <v>3674</v>
      </c>
      <c r="BD216" s="143">
        <v>1213.3137717999998</v>
      </c>
      <c r="BE216" s="123" t="s">
        <v>2864</v>
      </c>
    </row>
    <row r="217" spans="1:57" s="144" customFormat="1" ht="110.25" customHeight="1">
      <c r="A217" s="7">
        <v>2</v>
      </c>
      <c r="B217" s="7" t="s">
        <v>3783</v>
      </c>
      <c r="C217" s="7" t="s">
        <v>133</v>
      </c>
      <c r="D217" s="7" t="s">
        <v>2871</v>
      </c>
      <c r="E217" s="163" t="s">
        <v>2851</v>
      </c>
      <c r="F217" s="7" t="s">
        <v>2852</v>
      </c>
      <c r="G217" s="163" t="s">
        <v>2853</v>
      </c>
      <c r="H217" s="73" t="s">
        <v>408</v>
      </c>
      <c r="I217" s="11">
        <v>880749</v>
      </c>
      <c r="J217" s="164" t="s">
        <v>3784</v>
      </c>
      <c r="K217" s="164" t="s">
        <v>2937</v>
      </c>
      <c r="L217" s="164" t="str">
        <f t="shared" si="42"/>
        <v>СМР, ПНР, оборудование, материалы</v>
      </c>
      <c r="M217" s="165" t="s">
        <v>2856</v>
      </c>
      <c r="N217" s="62" t="s">
        <v>2675</v>
      </c>
      <c r="O217" s="164" t="s">
        <v>2857</v>
      </c>
      <c r="P217" s="165" t="s">
        <v>2858</v>
      </c>
      <c r="Q217" s="242">
        <v>3199.1110959999992</v>
      </c>
      <c r="R217" s="242">
        <f t="shared" si="43"/>
        <v>3774.951093279999</v>
      </c>
      <c r="S217" s="242">
        <v>2719.2444315999992</v>
      </c>
      <c r="T217" s="242">
        <f t="shared" si="44"/>
        <v>3208.708429287999</v>
      </c>
      <c r="U217" s="242">
        <f t="shared" si="45"/>
        <v>2719.2444315999992</v>
      </c>
      <c r="V217" s="242">
        <f t="shared" si="46"/>
        <v>3208.708429287999</v>
      </c>
      <c r="W217" s="163" t="s">
        <v>3327</v>
      </c>
      <c r="X217" s="7" t="s">
        <v>133</v>
      </c>
      <c r="Y217" s="7" t="s">
        <v>133</v>
      </c>
      <c r="Z217" s="163" t="s">
        <v>144</v>
      </c>
      <c r="AA217" s="10">
        <v>42551</v>
      </c>
      <c r="AB217" s="10">
        <f t="shared" si="38"/>
        <v>42586</v>
      </c>
      <c r="AC217" s="163" t="s">
        <v>501</v>
      </c>
      <c r="AD217" s="220" t="s">
        <v>501</v>
      </c>
      <c r="AE217" s="164" t="str">
        <f t="shared" si="41"/>
        <v>Выполнение СМР, ПНР, оборудование, материалы</v>
      </c>
      <c r="AF217" s="165" t="s">
        <v>146</v>
      </c>
      <c r="AG217" s="163">
        <v>796</v>
      </c>
      <c r="AH217" s="163" t="s">
        <v>147</v>
      </c>
      <c r="AI217" s="163">
        <v>1</v>
      </c>
      <c r="AJ217" s="163">
        <v>45</v>
      </c>
      <c r="AK217" s="163" t="s">
        <v>1128</v>
      </c>
      <c r="AL217" s="243">
        <f t="shared" si="47"/>
        <v>42606</v>
      </c>
      <c r="AM217" s="243">
        <f t="shared" si="48"/>
        <v>42606</v>
      </c>
      <c r="AN217" s="10">
        <v>42735</v>
      </c>
      <c r="AO217" s="11">
        <v>2016</v>
      </c>
      <c r="AP217" s="11" t="s">
        <v>501</v>
      </c>
      <c r="AQ217" s="11" t="s">
        <v>136</v>
      </c>
      <c r="AR217" s="244" t="s">
        <v>501</v>
      </c>
      <c r="AS217" s="7" t="s">
        <v>2859</v>
      </c>
      <c r="AT217" s="220" t="s">
        <v>3785</v>
      </c>
      <c r="AU217" s="164" t="s">
        <v>3786</v>
      </c>
      <c r="AV217" s="8" t="s">
        <v>2862</v>
      </c>
      <c r="AW217" s="245">
        <v>42735</v>
      </c>
      <c r="AX217" s="170">
        <v>9981.1843248347486</v>
      </c>
      <c r="AY217" s="170">
        <v>5447.7177999999985</v>
      </c>
      <c r="AZ217" s="220">
        <v>0</v>
      </c>
      <c r="BA217" s="242">
        <v>3.5350000000000001</v>
      </c>
      <c r="BB217" s="163" t="s">
        <v>136</v>
      </c>
      <c r="BC217" s="7" t="s">
        <v>3674</v>
      </c>
      <c r="BD217" s="143">
        <v>729.02893340000003</v>
      </c>
      <c r="BE217" s="123" t="s">
        <v>2864</v>
      </c>
    </row>
    <row r="218" spans="1:57" s="144" customFormat="1" ht="110.25" customHeight="1">
      <c r="A218" s="7">
        <v>2</v>
      </c>
      <c r="B218" s="7" t="s">
        <v>3787</v>
      </c>
      <c r="C218" s="7" t="s">
        <v>133</v>
      </c>
      <c r="D218" s="7" t="s">
        <v>2871</v>
      </c>
      <c r="E218" s="163" t="s">
        <v>2851</v>
      </c>
      <c r="F218" s="7" t="s">
        <v>2852</v>
      </c>
      <c r="G218" s="163" t="s">
        <v>2853</v>
      </c>
      <c r="H218" s="73" t="s">
        <v>408</v>
      </c>
      <c r="I218" s="11">
        <v>880750</v>
      </c>
      <c r="J218" s="164" t="s">
        <v>3788</v>
      </c>
      <c r="K218" s="164" t="s">
        <v>2937</v>
      </c>
      <c r="L218" s="164" t="str">
        <f t="shared" si="42"/>
        <v>СМР, ПНР, оборудование, материалы</v>
      </c>
      <c r="M218" s="165" t="s">
        <v>2856</v>
      </c>
      <c r="N218" s="62" t="s">
        <v>2675</v>
      </c>
      <c r="O218" s="164" t="s">
        <v>2857</v>
      </c>
      <c r="P218" s="165" t="s">
        <v>2858</v>
      </c>
      <c r="Q218" s="242">
        <v>3450.7692080000011</v>
      </c>
      <c r="R218" s="242">
        <f t="shared" si="43"/>
        <v>4071.907665440001</v>
      </c>
      <c r="S218" s="242">
        <v>2933.1538268000008</v>
      </c>
      <c r="T218" s="242">
        <f t="shared" si="44"/>
        <v>3461.1215156240009</v>
      </c>
      <c r="U218" s="242">
        <f t="shared" si="45"/>
        <v>2933.1538268000008</v>
      </c>
      <c r="V218" s="242">
        <f t="shared" si="46"/>
        <v>3461.1215156240009</v>
      </c>
      <c r="W218" s="163" t="s">
        <v>3327</v>
      </c>
      <c r="X218" s="7" t="s">
        <v>133</v>
      </c>
      <c r="Y218" s="7" t="s">
        <v>133</v>
      </c>
      <c r="Z218" s="163" t="s">
        <v>144</v>
      </c>
      <c r="AA218" s="10">
        <v>42551</v>
      </c>
      <c r="AB218" s="10">
        <f t="shared" si="38"/>
        <v>42586</v>
      </c>
      <c r="AC218" s="163" t="s">
        <v>501</v>
      </c>
      <c r="AD218" s="220" t="s">
        <v>501</v>
      </c>
      <c r="AE218" s="164" t="str">
        <f t="shared" si="41"/>
        <v>Выполнение СМР, ПНР, оборудование, материалы</v>
      </c>
      <c r="AF218" s="165" t="s">
        <v>146</v>
      </c>
      <c r="AG218" s="163">
        <v>796</v>
      </c>
      <c r="AH218" s="163" t="s">
        <v>147</v>
      </c>
      <c r="AI218" s="163">
        <v>1</v>
      </c>
      <c r="AJ218" s="163">
        <v>45</v>
      </c>
      <c r="AK218" s="163" t="s">
        <v>1128</v>
      </c>
      <c r="AL218" s="243">
        <f t="shared" si="47"/>
        <v>42606</v>
      </c>
      <c r="AM218" s="243">
        <f t="shared" si="48"/>
        <v>42606</v>
      </c>
      <c r="AN218" s="10">
        <v>42735</v>
      </c>
      <c r="AO218" s="11">
        <v>2016</v>
      </c>
      <c r="AP218" s="11" t="s">
        <v>501</v>
      </c>
      <c r="AQ218" s="11" t="s">
        <v>136</v>
      </c>
      <c r="AR218" s="244" t="s">
        <v>501</v>
      </c>
      <c r="AS218" s="7" t="s">
        <v>2859</v>
      </c>
      <c r="AT218" s="220" t="s">
        <v>3789</v>
      </c>
      <c r="AU218" s="164" t="s">
        <v>3790</v>
      </c>
      <c r="AV218" s="8" t="s">
        <v>2862</v>
      </c>
      <c r="AW218" s="245">
        <v>42735</v>
      </c>
      <c r="AX218" s="170">
        <v>10771.773182247403</v>
      </c>
      <c r="AY218" s="170">
        <v>5879.2202000000007</v>
      </c>
      <c r="AZ218" s="220">
        <v>0</v>
      </c>
      <c r="BA218" s="242">
        <v>3.8149999999999999</v>
      </c>
      <c r="BB218" s="163" t="s">
        <v>136</v>
      </c>
      <c r="BC218" s="7" t="s">
        <v>3674</v>
      </c>
      <c r="BD218" s="143">
        <v>789.3356182</v>
      </c>
      <c r="BE218" s="123" t="s">
        <v>2864</v>
      </c>
    </row>
    <row r="219" spans="1:57" s="144" customFormat="1" ht="110.25" customHeight="1">
      <c r="A219" s="7">
        <v>2</v>
      </c>
      <c r="B219" s="7" t="s">
        <v>3791</v>
      </c>
      <c r="C219" s="7" t="s">
        <v>133</v>
      </c>
      <c r="D219" s="7" t="s">
        <v>2871</v>
      </c>
      <c r="E219" s="163" t="s">
        <v>2851</v>
      </c>
      <c r="F219" s="7" t="s">
        <v>2852</v>
      </c>
      <c r="G219" s="163" t="s">
        <v>2853</v>
      </c>
      <c r="H219" s="73" t="s">
        <v>408</v>
      </c>
      <c r="I219" s="11">
        <v>880751</v>
      </c>
      <c r="J219" s="164" t="s">
        <v>3792</v>
      </c>
      <c r="K219" s="164" t="s">
        <v>2937</v>
      </c>
      <c r="L219" s="164" t="str">
        <f t="shared" si="42"/>
        <v>СМР, ПНР, оборудование, материалы</v>
      </c>
      <c r="M219" s="165" t="s">
        <v>2856</v>
      </c>
      <c r="N219" s="62" t="s">
        <v>2675</v>
      </c>
      <c r="O219" s="164" t="s">
        <v>2857</v>
      </c>
      <c r="P219" s="165" t="s">
        <v>2858</v>
      </c>
      <c r="Q219" s="242">
        <v>2664.6355920000001</v>
      </c>
      <c r="R219" s="242">
        <f t="shared" si="43"/>
        <v>3144.2699985599997</v>
      </c>
      <c r="S219" s="242">
        <v>2264.9402531999999</v>
      </c>
      <c r="T219" s="242">
        <f t="shared" si="44"/>
        <v>2672.6294987759998</v>
      </c>
      <c r="U219" s="242">
        <f t="shared" si="45"/>
        <v>2264.9402531999999</v>
      </c>
      <c r="V219" s="242">
        <f t="shared" si="46"/>
        <v>2672.6294987759998</v>
      </c>
      <c r="W219" s="163" t="s">
        <v>3327</v>
      </c>
      <c r="X219" s="7" t="s">
        <v>133</v>
      </c>
      <c r="Y219" s="7" t="s">
        <v>133</v>
      </c>
      <c r="Z219" s="163" t="s">
        <v>144</v>
      </c>
      <c r="AA219" s="10">
        <v>42551</v>
      </c>
      <c r="AB219" s="10">
        <f t="shared" si="38"/>
        <v>42586</v>
      </c>
      <c r="AC219" s="163" t="s">
        <v>501</v>
      </c>
      <c r="AD219" s="220" t="s">
        <v>501</v>
      </c>
      <c r="AE219" s="164" t="str">
        <f t="shared" si="41"/>
        <v>Выполнение СМР, ПНР, оборудование, материалы</v>
      </c>
      <c r="AF219" s="165" t="s">
        <v>146</v>
      </c>
      <c r="AG219" s="163">
        <v>796</v>
      </c>
      <c r="AH219" s="163" t="s">
        <v>147</v>
      </c>
      <c r="AI219" s="163">
        <v>1</v>
      </c>
      <c r="AJ219" s="163">
        <v>45</v>
      </c>
      <c r="AK219" s="163" t="s">
        <v>1128</v>
      </c>
      <c r="AL219" s="243">
        <f t="shared" si="47"/>
        <v>42606</v>
      </c>
      <c r="AM219" s="243">
        <f t="shared" si="48"/>
        <v>42606</v>
      </c>
      <c r="AN219" s="10">
        <v>42735</v>
      </c>
      <c r="AO219" s="11">
        <v>2016</v>
      </c>
      <c r="AP219" s="11" t="s">
        <v>501</v>
      </c>
      <c r="AQ219" s="11" t="s">
        <v>136</v>
      </c>
      <c r="AR219" s="244" t="s">
        <v>501</v>
      </c>
      <c r="AS219" s="7" t="s">
        <v>2859</v>
      </c>
      <c r="AT219" s="220" t="s">
        <v>3793</v>
      </c>
      <c r="AU219" s="164" t="s">
        <v>3794</v>
      </c>
      <c r="AV219" s="8" t="s">
        <v>2862</v>
      </c>
      <c r="AW219" s="245">
        <v>42735</v>
      </c>
      <c r="AX219" s="170">
        <v>8301.1830028328604</v>
      </c>
      <c r="AY219" s="170">
        <v>4530.7752</v>
      </c>
      <c r="AZ219" s="220">
        <v>0</v>
      </c>
      <c r="BA219" s="242">
        <v>2.94</v>
      </c>
      <c r="BB219" s="163" t="s">
        <v>136</v>
      </c>
      <c r="BC219" s="7" t="s">
        <v>3674</v>
      </c>
      <c r="BD219" s="143">
        <v>600.43770180000001</v>
      </c>
      <c r="BE219" s="123" t="s">
        <v>2864</v>
      </c>
    </row>
    <row r="220" spans="1:57" s="144" customFormat="1" ht="110.25" customHeight="1">
      <c r="A220" s="7">
        <v>2</v>
      </c>
      <c r="B220" s="7" t="s">
        <v>3795</v>
      </c>
      <c r="C220" s="7" t="s">
        <v>133</v>
      </c>
      <c r="D220" s="7" t="s">
        <v>2871</v>
      </c>
      <c r="E220" s="163" t="s">
        <v>2851</v>
      </c>
      <c r="F220" s="7" t="s">
        <v>2852</v>
      </c>
      <c r="G220" s="163" t="s">
        <v>2853</v>
      </c>
      <c r="H220" s="73" t="s">
        <v>408</v>
      </c>
      <c r="I220" s="11">
        <v>880752</v>
      </c>
      <c r="J220" s="164" t="s">
        <v>3796</v>
      </c>
      <c r="K220" s="164" t="s">
        <v>2937</v>
      </c>
      <c r="L220" s="164" t="str">
        <f t="shared" si="42"/>
        <v>СМР, ПНР, оборудование, материалы</v>
      </c>
      <c r="M220" s="165" t="s">
        <v>2856</v>
      </c>
      <c r="N220" s="62" t="s">
        <v>2675</v>
      </c>
      <c r="O220" s="164" t="s">
        <v>2857</v>
      </c>
      <c r="P220" s="165" t="s">
        <v>2858</v>
      </c>
      <c r="Q220" s="242">
        <v>3045.9533200000001</v>
      </c>
      <c r="R220" s="242">
        <f t="shared" si="43"/>
        <v>3594.2249176</v>
      </c>
      <c r="S220" s="242">
        <v>2589.0603219999998</v>
      </c>
      <c r="T220" s="242">
        <f t="shared" si="44"/>
        <v>3055.0911799599994</v>
      </c>
      <c r="U220" s="242">
        <f t="shared" si="45"/>
        <v>2589.0603219999998</v>
      </c>
      <c r="V220" s="242">
        <f t="shared" si="46"/>
        <v>3055.0911799599994</v>
      </c>
      <c r="W220" s="163" t="s">
        <v>3327</v>
      </c>
      <c r="X220" s="7" t="s">
        <v>133</v>
      </c>
      <c r="Y220" s="7" t="s">
        <v>133</v>
      </c>
      <c r="Z220" s="163" t="s">
        <v>144</v>
      </c>
      <c r="AA220" s="10">
        <v>42551</v>
      </c>
      <c r="AB220" s="10">
        <f t="shared" si="38"/>
        <v>42586</v>
      </c>
      <c r="AC220" s="163" t="s">
        <v>501</v>
      </c>
      <c r="AD220" s="220" t="s">
        <v>501</v>
      </c>
      <c r="AE220" s="164" t="str">
        <f t="shared" si="41"/>
        <v>Выполнение СМР, ПНР, оборудование, материалы</v>
      </c>
      <c r="AF220" s="165" t="s">
        <v>146</v>
      </c>
      <c r="AG220" s="163">
        <v>796</v>
      </c>
      <c r="AH220" s="163" t="s">
        <v>147</v>
      </c>
      <c r="AI220" s="163">
        <v>1</v>
      </c>
      <c r="AJ220" s="163">
        <v>45</v>
      </c>
      <c r="AK220" s="163" t="s">
        <v>1128</v>
      </c>
      <c r="AL220" s="243">
        <f t="shared" si="47"/>
        <v>42606</v>
      </c>
      <c r="AM220" s="243">
        <f t="shared" si="48"/>
        <v>42606</v>
      </c>
      <c r="AN220" s="10">
        <v>42735</v>
      </c>
      <c r="AO220" s="11">
        <v>2016</v>
      </c>
      <c r="AP220" s="11" t="s">
        <v>501</v>
      </c>
      <c r="AQ220" s="11" t="s">
        <v>136</v>
      </c>
      <c r="AR220" s="244" t="s">
        <v>501</v>
      </c>
      <c r="AS220" s="7" t="s">
        <v>2859</v>
      </c>
      <c r="AT220" s="220" t="s">
        <v>3797</v>
      </c>
      <c r="AU220" s="164" t="s">
        <v>3798</v>
      </c>
      <c r="AV220" s="8" t="s">
        <v>2862</v>
      </c>
      <c r="AW220" s="245">
        <v>42735</v>
      </c>
      <c r="AX220" s="170">
        <v>9388.2426817752603</v>
      </c>
      <c r="AY220" s="170">
        <v>5124.0909999999994</v>
      </c>
      <c r="AZ220" s="220">
        <v>0</v>
      </c>
      <c r="BA220" s="242">
        <v>3.3250000000000002</v>
      </c>
      <c r="BB220" s="163" t="s">
        <v>136</v>
      </c>
      <c r="BC220" s="7" t="s">
        <v>3674</v>
      </c>
      <c r="BD220" s="143">
        <v>631.30985299999986</v>
      </c>
      <c r="BE220" s="123" t="s">
        <v>2864</v>
      </c>
    </row>
    <row r="221" spans="1:57" s="144" customFormat="1" ht="100.5" customHeight="1">
      <c r="A221" s="7">
        <v>2</v>
      </c>
      <c r="B221" s="7" t="s">
        <v>3799</v>
      </c>
      <c r="C221" s="7" t="s">
        <v>133</v>
      </c>
      <c r="D221" s="7" t="s">
        <v>2871</v>
      </c>
      <c r="E221" s="163" t="s">
        <v>2851</v>
      </c>
      <c r="F221" s="7" t="s">
        <v>2852</v>
      </c>
      <c r="G221" s="163" t="s">
        <v>2853</v>
      </c>
      <c r="H221" s="73" t="s">
        <v>408</v>
      </c>
      <c r="I221" s="11">
        <v>880753</v>
      </c>
      <c r="J221" s="164" t="s">
        <v>3800</v>
      </c>
      <c r="K221" s="164" t="s">
        <v>2937</v>
      </c>
      <c r="L221" s="164" t="str">
        <f t="shared" si="42"/>
        <v>СМР, ПНР, оборудование, материалы</v>
      </c>
      <c r="M221" s="165" t="s">
        <v>2856</v>
      </c>
      <c r="N221" s="62" t="s">
        <v>2675</v>
      </c>
      <c r="O221" s="164" t="s">
        <v>2857</v>
      </c>
      <c r="P221" s="165" t="s">
        <v>2858</v>
      </c>
      <c r="Q221" s="242">
        <v>2381.6164400000002</v>
      </c>
      <c r="R221" s="242">
        <f t="shared" si="43"/>
        <v>2810.3073992</v>
      </c>
      <c r="S221" s="242">
        <v>2024.3739740000001</v>
      </c>
      <c r="T221" s="242">
        <f t="shared" si="44"/>
        <v>2388.7612893199998</v>
      </c>
      <c r="U221" s="242">
        <f t="shared" si="45"/>
        <v>2024.3739740000001</v>
      </c>
      <c r="V221" s="242">
        <f t="shared" si="46"/>
        <v>2388.7612893199998</v>
      </c>
      <c r="W221" s="163" t="s">
        <v>3327</v>
      </c>
      <c r="X221" s="7" t="s">
        <v>133</v>
      </c>
      <c r="Y221" s="7" t="s">
        <v>133</v>
      </c>
      <c r="Z221" s="163" t="s">
        <v>144</v>
      </c>
      <c r="AA221" s="10">
        <v>42551</v>
      </c>
      <c r="AB221" s="10">
        <f t="shared" si="38"/>
        <v>42586</v>
      </c>
      <c r="AC221" s="163" t="s">
        <v>501</v>
      </c>
      <c r="AD221" s="220" t="s">
        <v>501</v>
      </c>
      <c r="AE221" s="164" t="str">
        <f t="shared" si="41"/>
        <v>Выполнение СМР, ПНР, оборудование, материалы</v>
      </c>
      <c r="AF221" s="165" t="s">
        <v>146</v>
      </c>
      <c r="AG221" s="163">
        <v>796</v>
      </c>
      <c r="AH221" s="163" t="s">
        <v>147</v>
      </c>
      <c r="AI221" s="163">
        <v>1</v>
      </c>
      <c r="AJ221" s="163">
        <v>45</v>
      </c>
      <c r="AK221" s="163" t="s">
        <v>1128</v>
      </c>
      <c r="AL221" s="243">
        <f t="shared" si="47"/>
        <v>42606</v>
      </c>
      <c r="AM221" s="243">
        <f t="shared" si="48"/>
        <v>42606</v>
      </c>
      <c r="AN221" s="10">
        <v>42735</v>
      </c>
      <c r="AO221" s="11">
        <v>2016</v>
      </c>
      <c r="AP221" s="11" t="s">
        <v>501</v>
      </c>
      <c r="AQ221" s="11" t="s">
        <v>136</v>
      </c>
      <c r="AR221" s="244" t="s">
        <v>501</v>
      </c>
      <c r="AS221" s="7" t="s">
        <v>2859</v>
      </c>
      <c r="AT221" s="220" t="s">
        <v>3801</v>
      </c>
      <c r="AU221" s="164" t="s">
        <v>3802</v>
      </c>
      <c r="AV221" s="8" t="s">
        <v>2862</v>
      </c>
      <c r="AW221" s="245">
        <v>42735</v>
      </c>
      <c r="AX221" s="170">
        <v>7411.7705382436243</v>
      </c>
      <c r="AY221" s="170">
        <v>4045.3349999999996</v>
      </c>
      <c r="AZ221" s="220">
        <v>0</v>
      </c>
      <c r="BA221" s="242">
        <v>2.625</v>
      </c>
      <c r="BB221" s="163" t="s">
        <v>136</v>
      </c>
      <c r="BC221" s="7" t="s">
        <v>3674</v>
      </c>
      <c r="BD221" s="143">
        <v>532.45075099999997</v>
      </c>
      <c r="BE221" s="123" t="s">
        <v>2864</v>
      </c>
    </row>
    <row r="222" spans="1:57" s="144" customFormat="1" ht="100.5" customHeight="1">
      <c r="A222" s="7">
        <v>2</v>
      </c>
      <c r="B222" s="7" t="s">
        <v>3803</v>
      </c>
      <c r="C222" s="7" t="s">
        <v>133</v>
      </c>
      <c r="D222" s="7" t="s">
        <v>2871</v>
      </c>
      <c r="E222" s="163" t="s">
        <v>2851</v>
      </c>
      <c r="F222" s="7" t="s">
        <v>2852</v>
      </c>
      <c r="G222" s="163" t="s">
        <v>2853</v>
      </c>
      <c r="H222" s="73" t="s">
        <v>408</v>
      </c>
      <c r="I222" s="11">
        <v>880754</v>
      </c>
      <c r="J222" s="164" t="s">
        <v>3804</v>
      </c>
      <c r="K222" s="164" t="s">
        <v>2937</v>
      </c>
      <c r="L222" s="164" t="str">
        <f t="shared" si="42"/>
        <v>СМР, ПНР, оборудование, материалы</v>
      </c>
      <c r="M222" s="165" t="s">
        <v>2856</v>
      </c>
      <c r="N222" s="62" t="s">
        <v>2675</v>
      </c>
      <c r="O222" s="164" t="s">
        <v>2857</v>
      </c>
      <c r="P222" s="165" t="s">
        <v>2858</v>
      </c>
      <c r="Q222" s="242">
        <v>3553.7879679999992</v>
      </c>
      <c r="R222" s="242">
        <f t="shared" si="43"/>
        <v>4193.4698022399989</v>
      </c>
      <c r="S222" s="242">
        <v>3020.7197727999992</v>
      </c>
      <c r="T222" s="242">
        <f t="shared" si="44"/>
        <v>3564.4493319039989</v>
      </c>
      <c r="U222" s="242">
        <f t="shared" si="45"/>
        <v>3020.7197727999992</v>
      </c>
      <c r="V222" s="242">
        <f t="shared" si="46"/>
        <v>3564.4493319039989</v>
      </c>
      <c r="W222" s="163" t="s">
        <v>3327</v>
      </c>
      <c r="X222" s="7" t="s">
        <v>133</v>
      </c>
      <c r="Y222" s="7" t="s">
        <v>133</v>
      </c>
      <c r="Z222" s="163" t="s">
        <v>144</v>
      </c>
      <c r="AA222" s="10">
        <v>42551</v>
      </c>
      <c r="AB222" s="10">
        <f t="shared" si="38"/>
        <v>42586</v>
      </c>
      <c r="AC222" s="163" t="s">
        <v>501</v>
      </c>
      <c r="AD222" s="220" t="s">
        <v>501</v>
      </c>
      <c r="AE222" s="164" t="str">
        <f t="shared" si="41"/>
        <v>Выполнение СМР, ПНР, оборудование, материалы</v>
      </c>
      <c r="AF222" s="165" t="s">
        <v>146</v>
      </c>
      <c r="AG222" s="163">
        <v>796</v>
      </c>
      <c r="AH222" s="163" t="s">
        <v>147</v>
      </c>
      <c r="AI222" s="163">
        <v>1</v>
      </c>
      <c r="AJ222" s="163">
        <v>45</v>
      </c>
      <c r="AK222" s="163" t="s">
        <v>1128</v>
      </c>
      <c r="AL222" s="243">
        <f t="shared" si="47"/>
        <v>42606</v>
      </c>
      <c r="AM222" s="243">
        <f t="shared" si="48"/>
        <v>42606</v>
      </c>
      <c r="AN222" s="10">
        <v>42735</v>
      </c>
      <c r="AO222" s="11">
        <v>2016</v>
      </c>
      <c r="AP222" s="11" t="s">
        <v>501</v>
      </c>
      <c r="AQ222" s="11" t="s">
        <v>136</v>
      </c>
      <c r="AR222" s="244" t="s">
        <v>501</v>
      </c>
      <c r="AS222" s="7" t="s">
        <v>2859</v>
      </c>
      <c r="AT222" s="220" t="s">
        <v>3805</v>
      </c>
      <c r="AU222" s="164" t="s">
        <v>3806</v>
      </c>
      <c r="AV222" s="8" t="s">
        <v>2862</v>
      </c>
      <c r="AW222" s="245">
        <v>42735</v>
      </c>
      <c r="AX222" s="170">
        <v>11068.244003777147</v>
      </c>
      <c r="AY222" s="170">
        <v>6041.0335999999979</v>
      </c>
      <c r="AZ222" s="220">
        <v>0</v>
      </c>
      <c r="BA222" s="242">
        <v>3.92</v>
      </c>
      <c r="BB222" s="163" t="s">
        <v>136</v>
      </c>
      <c r="BC222" s="7" t="s">
        <v>3674</v>
      </c>
      <c r="BD222" s="143">
        <v>799.19634719999999</v>
      </c>
      <c r="BE222" s="123" t="s">
        <v>2864</v>
      </c>
    </row>
    <row r="223" spans="1:57" s="144" customFormat="1" ht="100.5" customHeight="1">
      <c r="A223" s="7">
        <v>2</v>
      </c>
      <c r="B223" s="7" t="s">
        <v>3807</v>
      </c>
      <c r="C223" s="7" t="s">
        <v>133</v>
      </c>
      <c r="D223" s="7" t="s">
        <v>2871</v>
      </c>
      <c r="E223" s="163" t="s">
        <v>2851</v>
      </c>
      <c r="F223" s="7" t="s">
        <v>2852</v>
      </c>
      <c r="G223" s="163" t="s">
        <v>2853</v>
      </c>
      <c r="H223" s="73" t="s">
        <v>408</v>
      </c>
      <c r="I223" s="11">
        <v>880755</v>
      </c>
      <c r="J223" s="164" t="s">
        <v>3808</v>
      </c>
      <c r="K223" s="164" t="s">
        <v>2937</v>
      </c>
      <c r="L223" s="164" t="str">
        <f t="shared" si="42"/>
        <v>СМР, ПНР, оборудование, материалы</v>
      </c>
      <c r="M223" s="165" t="s">
        <v>2856</v>
      </c>
      <c r="N223" s="62" t="s">
        <v>2675</v>
      </c>
      <c r="O223" s="164" t="s">
        <v>2857</v>
      </c>
      <c r="P223" s="165" t="s">
        <v>2858</v>
      </c>
      <c r="Q223" s="242">
        <v>2668.2473199999999</v>
      </c>
      <c r="R223" s="242">
        <f t="shared" si="43"/>
        <v>3148.5318375999996</v>
      </c>
      <c r="S223" s="242">
        <v>2268.0102219999999</v>
      </c>
      <c r="T223" s="242">
        <f t="shared" si="44"/>
        <v>2676.2520619599995</v>
      </c>
      <c r="U223" s="242">
        <f t="shared" si="45"/>
        <v>2268.0102219999999</v>
      </c>
      <c r="V223" s="242">
        <f t="shared" si="46"/>
        <v>2676.2520619599995</v>
      </c>
      <c r="W223" s="163" t="s">
        <v>3327</v>
      </c>
      <c r="X223" s="7" t="s">
        <v>133</v>
      </c>
      <c r="Y223" s="7" t="s">
        <v>133</v>
      </c>
      <c r="Z223" s="163" t="s">
        <v>144</v>
      </c>
      <c r="AA223" s="10">
        <v>42551</v>
      </c>
      <c r="AB223" s="10">
        <f t="shared" si="38"/>
        <v>42586</v>
      </c>
      <c r="AC223" s="163" t="s">
        <v>501</v>
      </c>
      <c r="AD223" s="220" t="s">
        <v>501</v>
      </c>
      <c r="AE223" s="164" t="str">
        <f t="shared" si="41"/>
        <v>Выполнение СМР, ПНР, оборудование, материалы</v>
      </c>
      <c r="AF223" s="165" t="s">
        <v>146</v>
      </c>
      <c r="AG223" s="163">
        <v>796</v>
      </c>
      <c r="AH223" s="163" t="s">
        <v>147</v>
      </c>
      <c r="AI223" s="163">
        <v>1</v>
      </c>
      <c r="AJ223" s="163">
        <v>45</v>
      </c>
      <c r="AK223" s="163" t="s">
        <v>1128</v>
      </c>
      <c r="AL223" s="243">
        <f t="shared" si="47"/>
        <v>42606</v>
      </c>
      <c r="AM223" s="243">
        <f t="shared" si="48"/>
        <v>42606</v>
      </c>
      <c r="AN223" s="10">
        <v>42735</v>
      </c>
      <c r="AO223" s="11">
        <v>2016</v>
      </c>
      <c r="AP223" s="11" t="s">
        <v>501</v>
      </c>
      <c r="AQ223" s="11" t="s">
        <v>136</v>
      </c>
      <c r="AR223" s="244" t="s">
        <v>501</v>
      </c>
      <c r="AS223" s="7" t="s">
        <v>2859</v>
      </c>
      <c r="AT223" s="220" t="s">
        <v>3809</v>
      </c>
      <c r="AU223" s="164" t="s">
        <v>3810</v>
      </c>
      <c r="AV223" s="8" t="s">
        <v>2862</v>
      </c>
      <c r="AW223" s="245">
        <v>42735</v>
      </c>
      <c r="AX223" s="170">
        <v>8202.3593956562781</v>
      </c>
      <c r="AY223" s="170">
        <v>4476.8373999999994</v>
      </c>
      <c r="AZ223" s="220">
        <v>0</v>
      </c>
      <c r="BA223" s="242">
        <v>2.9049999999999998</v>
      </c>
      <c r="BB223" s="163" t="s">
        <v>136</v>
      </c>
      <c r="BC223" s="7" t="s">
        <v>3674</v>
      </c>
      <c r="BD223" s="143">
        <v>541.17260299999998</v>
      </c>
      <c r="BE223" s="123" t="s">
        <v>2864</v>
      </c>
    </row>
    <row r="224" spans="1:57" s="144" customFormat="1" ht="93" customHeight="1">
      <c r="A224" s="7">
        <v>2</v>
      </c>
      <c r="B224" s="7" t="s">
        <v>3811</v>
      </c>
      <c r="C224" s="7" t="s">
        <v>133</v>
      </c>
      <c r="D224" s="7" t="s">
        <v>2871</v>
      </c>
      <c r="E224" s="163" t="s">
        <v>2851</v>
      </c>
      <c r="F224" s="7" t="s">
        <v>2852</v>
      </c>
      <c r="G224" s="163" t="s">
        <v>2853</v>
      </c>
      <c r="H224" s="73" t="s">
        <v>408</v>
      </c>
      <c r="I224" s="11">
        <v>880756</v>
      </c>
      <c r="J224" s="164" t="s">
        <v>3812</v>
      </c>
      <c r="K224" s="164" t="s">
        <v>2937</v>
      </c>
      <c r="L224" s="164" t="str">
        <f t="shared" si="42"/>
        <v>СМР, ПНР, оборудование, материалы</v>
      </c>
      <c r="M224" s="165" t="s">
        <v>2856</v>
      </c>
      <c r="N224" s="62" t="s">
        <v>2675</v>
      </c>
      <c r="O224" s="164" t="s">
        <v>2857</v>
      </c>
      <c r="P224" s="165" t="s">
        <v>2858</v>
      </c>
      <c r="Q224" s="242">
        <v>2783.7462640000003</v>
      </c>
      <c r="R224" s="242">
        <f t="shared" si="43"/>
        <v>3284.8205915200001</v>
      </c>
      <c r="S224" s="242">
        <v>2366.1843244000002</v>
      </c>
      <c r="T224" s="242">
        <f t="shared" si="44"/>
        <v>2792.0975027919999</v>
      </c>
      <c r="U224" s="242">
        <f t="shared" si="45"/>
        <v>2366.1843244000002</v>
      </c>
      <c r="V224" s="242">
        <f t="shared" si="46"/>
        <v>2792.0975027919999</v>
      </c>
      <c r="W224" s="163" t="s">
        <v>3327</v>
      </c>
      <c r="X224" s="7" t="s">
        <v>133</v>
      </c>
      <c r="Y224" s="7" t="s">
        <v>133</v>
      </c>
      <c r="Z224" s="163" t="s">
        <v>144</v>
      </c>
      <c r="AA224" s="10">
        <v>42551</v>
      </c>
      <c r="AB224" s="10">
        <f t="shared" si="38"/>
        <v>42586</v>
      </c>
      <c r="AC224" s="163" t="s">
        <v>501</v>
      </c>
      <c r="AD224" s="220" t="s">
        <v>501</v>
      </c>
      <c r="AE224" s="164" t="str">
        <f t="shared" si="41"/>
        <v>Выполнение СМР, ПНР, оборудование, материалы</v>
      </c>
      <c r="AF224" s="165" t="s">
        <v>146</v>
      </c>
      <c r="AG224" s="163">
        <v>796</v>
      </c>
      <c r="AH224" s="163" t="s">
        <v>147</v>
      </c>
      <c r="AI224" s="163">
        <v>1</v>
      </c>
      <c r="AJ224" s="163">
        <v>45</v>
      </c>
      <c r="AK224" s="163" t="s">
        <v>1128</v>
      </c>
      <c r="AL224" s="243">
        <f t="shared" si="47"/>
        <v>42606</v>
      </c>
      <c r="AM224" s="243">
        <f t="shared" si="48"/>
        <v>42606</v>
      </c>
      <c r="AN224" s="10">
        <v>42735</v>
      </c>
      <c r="AO224" s="11">
        <v>2016</v>
      </c>
      <c r="AP224" s="11" t="s">
        <v>501</v>
      </c>
      <c r="AQ224" s="11" t="s">
        <v>136</v>
      </c>
      <c r="AR224" s="244" t="s">
        <v>501</v>
      </c>
      <c r="AS224" s="7" t="s">
        <v>2859</v>
      </c>
      <c r="AT224" s="220" t="s">
        <v>3813</v>
      </c>
      <c r="AU224" s="164" t="s">
        <v>3814</v>
      </c>
      <c r="AV224" s="8" t="s">
        <v>2862</v>
      </c>
      <c r="AW224" s="245">
        <v>42735</v>
      </c>
      <c r="AX224" s="170">
        <v>8597.6538243626055</v>
      </c>
      <c r="AY224" s="170">
        <v>4692.5886</v>
      </c>
      <c r="AZ224" s="220">
        <v>0</v>
      </c>
      <c r="BA224" s="242">
        <v>3.0449999999999999</v>
      </c>
      <c r="BB224" s="163" t="s">
        <v>136</v>
      </c>
      <c r="BC224" s="7" t="s">
        <v>3674</v>
      </c>
      <c r="BD224" s="143">
        <v>586.56286059999991</v>
      </c>
      <c r="BE224" s="123" t="s">
        <v>2864</v>
      </c>
    </row>
    <row r="225" spans="1:57" s="144" customFormat="1" ht="93" customHeight="1">
      <c r="A225" s="7">
        <v>2</v>
      </c>
      <c r="B225" s="7" t="s">
        <v>3815</v>
      </c>
      <c r="C225" s="7" t="s">
        <v>133</v>
      </c>
      <c r="D225" s="7" t="s">
        <v>2871</v>
      </c>
      <c r="E225" s="163" t="s">
        <v>2851</v>
      </c>
      <c r="F225" s="7" t="s">
        <v>2852</v>
      </c>
      <c r="G225" s="163" t="s">
        <v>2853</v>
      </c>
      <c r="H225" s="73" t="s">
        <v>408</v>
      </c>
      <c r="I225" s="11">
        <v>880757</v>
      </c>
      <c r="J225" s="164" t="s">
        <v>3816</v>
      </c>
      <c r="K225" s="164" t="s">
        <v>2937</v>
      </c>
      <c r="L225" s="164" t="str">
        <f t="shared" si="42"/>
        <v>СМР, ПНР, оборудование, материалы</v>
      </c>
      <c r="M225" s="165" t="s">
        <v>2856</v>
      </c>
      <c r="N225" s="62" t="s">
        <v>2675</v>
      </c>
      <c r="O225" s="164" t="s">
        <v>2857</v>
      </c>
      <c r="P225" s="165" t="s">
        <v>2858</v>
      </c>
      <c r="Q225" s="242">
        <v>2672.9667280000003</v>
      </c>
      <c r="R225" s="242">
        <f t="shared" si="43"/>
        <v>3154.10073904</v>
      </c>
      <c r="S225" s="242">
        <v>2272.0217188000001</v>
      </c>
      <c r="T225" s="242">
        <f t="shared" si="44"/>
        <v>2680.9856281840002</v>
      </c>
      <c r="U225" s="242">
        <f t="shared" si="45"/>
        <v>2272.0217188000001</v>
      </c>
      <c r="V225" s="242">
        <f t="shared" si="46"/>
        <v>2680.9856281840002</v>
      </c>
      <c r="W225" s="163" t="s">
        <v>3327</v>
      </c>
      <c r="X225" s="7" t="s">
        <v>133</v>
      </c>
      <c r="Y225" s="7" t="s">
        <v>133</v>
      </c>
      <c r="Z225" s="163" t="s">
        <v>144</v>
      </c>
      <c r="AA225" s="10">
        <v>42551</v>
      </c>
      <c r="AB225" s="10">
        <f t="shared" si="38"/>
        <v>42586</v>
      </c>
      <c r="AC225" s="163" t="s">
        <v>501</v>
      </c>
      <c r="AD225" s="220" t="s">
        <v>501</v>
      </c>
      <c r="AE225" s="164" t="str">
        <f t="shared" si="41"/>
        <v>Выполнение СМР, ПНР, оборудование, материалы</v>
      </c>
      <c r="AF225" s="165" t="s">
        <v>146</v>
      </c>
      <c r="AG225" s="163">
        <v>796</v>
      </c>
      <c r="AH225" s="163" t="s">
        <v>147</v>
      </c>
      <c r="AI225" s="163">
        <v>1</v>
      </c>
      <c r="AJ225" s="163">
        <v>45</v>
      </c>
      <c r="AK225" s="163" t="s">
        <v>1128</v>
      </c>
      <c r="AL225" s="243">
        <f t="shared" si="47"/>
        <v>42606</v>
      </c>
      <c r="AM225" s="243">
        <f t="shared" si="48"/>
        <v>42606</v>
      </c>
      <c r="AN225" s="10">
        <v>42735</v>
      </c>
      <c r="AO225" s="11">
        <v>2016</v>
      </c>
      <c r="AP225" s="11" t="s">
        <v>501</v>
      </c>
      <c r="AQ225" s="11" t="s">
        <v>136</v>
      </c>
      <c r="AR225" s="244" t="s">
        <v>501</v>
      </c>
      <c r="AS225" s="7" t="s">
        <v>2859</v>
      </c>
      <c r="AT225" s="220" t="s">
        <v>3817</v>
      </c>
      <c r="AU225" s="164" t="s">
        <v>3818</v>
      </c>
      <c r="AV225" s="8" t="s">
        <v>2862</v>
      </c>
      <c r="AW225" s="245">
        <v>42735</v>
      </c>
      <c r="AX225" s="170">
        <v>8301.1830028328604</v>
      </c>
      <c r="AY225" s="170">
        <v>4530.7752</v>
      </c>
      <c r="AZ225" s="220">
        <v>0</v>
      </c>
      <c r="BA225" s="242">
        <v>2.94</v>
      </c>
      <c r="BB225" s="163" t="s">
        <v>136</v>
      </c>
      <c r="BC225" s="7" t="s">
        <v>3674</v>
      </c>
      <c r="BD225" s="143">
        <v>588.14927620000003</v>
      </c>
      <c r="BE225" s="123" t="s">
        <v>2864</v>
      </c>
    </row>
    <row r="226" spans="1:57" s="144" customFormat="1" ht="93" customHeight="1">
      <c r="A226" s="7">
        <v>2</v>
      </c>
      <c r="B226" s="7" t="s">
        <v>3819</v>
      </c>
      <c r="C226" s="7" t="s">
        <v>133</v>
      </c>
      <c r="D226" s="7" t="s">
        <v>2871</v>
      </c>
      <c r="E226" s="163" t="s">
        <v>2851</v>
      </c>
      <c r="F226" s="7" t="s">
        <v>2852</v>
      </c>
      <c r="G226" s="163" t="s">
        <v>2853</v>
      </c>
      <c r="H226" s="73" t="s">
        <v>408</v>
      </c>
      <c r="I226" s="11">
        <v>880758</v>
      </c>
      <c r="J226" s="164" t="s">
        <v>3820</v>
      </c>
      <c r="K226" s="164" t="s">
        <v>2937</v>
      </c>
      <c r="L226" s="164" t="str">
        <f t="shared" si="42"/>
        <v>СМР, ПНР, оборудование, материалы</v>
      </c>
      <c r="M226" s="165" t="s">
        <v>2856</v>
      </c>
      <c r="N226" s="62" t="s">
        <v>2675</v>
      </c>
      <c r="O226" s="164" t="s">
        <v>2857</v>
      </c>
      <c r="P226" s="165" t="s">
        <v>2858</v>
      </c>
      <c r="Q226" s="242">
        <v>4037.284048</v>
      </c>
      <c r="R226" s="242">
        <f t="shared" si="43"/>
        <v>4763.99517664</v>
      </c>
      <c r="S226" s="242">
        <v>3431.6914407999998</v>
      </c>
      <c r="T226" s="242">
        <f t="shared" si="44"/>
        <v>4049.3959001439994</v>
      </c>
      <c r="U226" s="242">
        <f t="shared" si="45"/>
        <v>3431.6914407999998</v>
      </c>
      <c r="V226" s="242">
        <f t="shared" si="46"/>
        <v>4049.3959001439994</v>
      </c>
      <c r="W226" s="163" t="s">
        <v>3327</v>
      </c>
      <c r="X226" s="7" t="s">
        <v>133</v>
      </c>
      <c r="Y226" s="7" t="s">
        <v>133</v>
      </c>
      <c r="Z226" s="163" t="s">
        <v>144</v>
      </c>
      <c r="AA226" s="10">
        <v>42551</v>
      </c>
      <c r="AB226" s="10">
        <f t="shared" si="38"/>
        <v>42586</v>
      </c>
      <c r="AC226" s="163" t="s">
        <v>501</v>
      </c>
      <c r="AD226" s="220" t="s">
        <v>501</v>
      </c>
      <c r="AE226" s="164" t="str">
        <f t="shared" si="41"/>
        <v>Выполнение СМР, ПНР, оборудование, материалы</v>
      </c>
      <c r="AF226" s="165" t="s">
        <v>146</v>
      </c>
      <c r="AG226" s="163">
        <v>796</v>
      </c>
      <c r="AH226" s="163" t="s">
        <v>147</v>
      </c>
      <c r="AI226" s="163">
        <v>1</v>
      </c>
      <c r="AJ226" s="163">
        <v>45</v>
      </c>
      <c r="AK226" s="163" t="s">
        <v>1128</v>
      </c>
      <c r="AL226" s="243">
        <f t="shared" si="47"/>
        <v>42606</v>
      </c>
      <c r="AM226" s="243">
        <f t="shared" si="48"/>
        <v>42606</v>
      </c>
      <c r="AN226" s="10">
        <v>42735</v>
      </c>
      <c r="AO226" s="11">
        <v>2016</v>
      </c>
      <c r="AP226" s="11" t="s">
        <v>501</v>
      </c>
      <c r="AQ226" s="11" t="s">
        <v>136</v>
      </c>
      <c r="AR226" s="244" t="s">
        <v>501</v>
      </c>
      <c r="AS226" s="7" t="s">
        <v>2859</v>
      </c>
      <c r="AT226" s="220" t="s">
        <v>3821</v>
      </c>
      <c r="AU226" s="164" t="s">
        <v>3822</v>
      </c>
      <c r="AV226" s="8" t="s">
        <v>2862</v>
      </c>
      <c r="AW226" s="245">
        <v>42735</v>
      </c>
      <c r="AX226" s="170">
        <v>12451.774504249293</v>
      </c>
      <c r="AY226" s="170">
        <v>6796.1628000000001</v>
      </c>
      <c r="AZ226" s="220">
        <v>0</v>
      </c>
      <c r="BA226" s="242">
        <v>4.41</v>
      </c>
      <c r="BB226" s="163" t="s">
        <v>136</v>
      </c>
      <c r="BC226" s="7" t="s">
        <v>3674</v>
      </c>
      <c r="BD226" s="143">
        <v>841.16882919999989</v>
      </c>
      <c r="BE226" s="123" t="s">
        <v>2864</v>
      </c>
    </row>
    <row r="227" spans="1:57" s="144" customFormat="1" ht="93" customHeight="1">
      <c r="A227" s="7">
        <v>2</v>
      </c>
      <c r="B227" s="7" t="s">
        <v>3823</v>
      </c>
      <c r="C227" s="7" t="s">
        <v>133</v>
      </c>
      <c r="D227" s="7" t="s">
        <v>2871</v>
      </c>
      <c r="E227" s="163" t="s">
        <v>2851</v>
      </c>
      <c r="F227" s="7" t="s">
        <v>2852</v>
      </c>
      <c r="G227" s="163" t="s">
        <v>2853</v>
      </c>
      <c r="H227" s="73" t="s">
        <v>408</v>
      </c>
      <c r="I227" s="11">
        <v>880759</v>
      </c>
      <c r="J227" s="164" t="s">
        <v>3824</v>
      </c>
      <c r="K227" s="164" t="s">
        <v>2937</v>
      </c>
      <c r="L227" s="164" t="str">
        <f t="shared" si="42"/>
        <v>СМР, ПНР, оборудование, материалы</v>
      </c>
      <c r="M227" s="165" t="s">
        <v>2856</v>
      </c>
      <c r="N227" s="62" t="s">
        <v>2675</v>
      </c>
      <c r="O227" s="164" t="s">
        <v>2857</v>
      </c>
      <c r="P227" s="165" t="s">
        <v>2858</v>
      </c>
      <c r="Q227" s="242">
        <v>2846.6693279999995</v>
      </c>
      <c r="R227" s="242">
        <f t="shared" si="43"/>
        <v>3359.0698070399994</v>
      </c>
      <c r="S227" s="242">
        <v>2419.6689287999993</v>
      </c>
      <c r="T227" s="242">
        <f t="shared" si="44"/>
        <v>2855.2093359839992</v>
      </c>
      <c r="U227" s="242">
        <f t="shared" si="45"/>
        <v>2419.6689287999993</v>
      </c>
      <c r="V227" s="242">
        <f t="shared" si="46"/>
        <v>2855.2093359839992</v>
      </c>
      <c r="W227" s="163" t="s">
        <v>3327</v>
      </c>
      <c r="X227" s="7" t="s">
        <v>133</v>
      </c>
      <c r="Y227" s="7" t="s">
        <v>133</v>
      </c>
      <c r="Z227" s="163" t="s">
        <v>144</v>
      </c>
      <c r="AA227" s="10">
        <v>42551</v>
      </c>
      <c r="AB227" s="10">
        <f t="shared" si="38"/>
        <v>42586</v>
      </c>
      <c r="AC227" s="163" t="s">
        <v>501</v>
      </c>
      <c r="AD227" s="220" t="s">
        <v>501</v>
      </c>
      <c r="AE227" s="164" t="str">
        <f t="shared" si="41"/>
        <v>Выполнение СМР, ПНР, оборудование, материалы</v>
      </c>
      <c r="AF227" s="165" t="s">
        <v>146</v>
      </c>
      <c r="AG227" s="163">
        <v>796</v>
      </c>
      <c r="AH227" s="163" t="s">
        <v>147</v>
      </c>
      <c r="AI227" s="163">
        <v>1</v>
      </c>
      <c r="AJ227" s="163">
        <v>45</v>
      </c>
      <c r="AK227" s="163" t="s">
        <v>1128</v>
      </c>
      <c r="AL227" s="243">
        <f t="shared" si="47"/>
        <v>42606</v>
      </c>
      <c r="AM227" s="243">
        <f t="shared" si="48"/>
        <v>42606</v>
      </c>
      <c r="AN227" s="10">
        <v>42735</v>
      </c>
      <c r="AO227" s="11">
        <v>2016</v>
      </c>
      <c r="AP227" s="11" t="s">
        <v>501</v>
      </c>
      <c r="AQ227" s="11" t="s">
        <v>136</v>
      </c>
      <c r="AR227" s="244" t="s">
        <v>501</v>
      </c>
      <c r="AS227" s="7" t="s">
        <v>2859</v>
      </c>
      <c r="AT227" s="220" t="s">
        <v>3825</v>
      </c>
      <c r="AU227" s="164" t="s">
        <v>3826</v>
      </c>
      <c r="AV227" s="8" t="s">
        <v>2862</v>
      </c>
      <c r="AW227" s="245">
        <v>42735</v>
      </c>
      <c r="AX227" s="170">
        <v>8795.3010387157701</v>
      </c>
      <c r="AY227" s="170">
        <v>4800.4641999999994</v>
      </c>
      <c r="AZ227" s="220">
        <v>0</v>
      </c>
      <c r="BA227" s="242">
        <v>3.1150000000000002</v>
      </c>
      <c r="BB227" s="163" t="s">
        <v>136</v>
      </c>
      <c r="BC227" s="7" t="s">
        <v>3674</v>
      </c>
      <c r="BD227" s="143">
        <v>601.62694119999992</v>
      </c>
      <c r="BE227" s="123" t="s">
        <v>2864</v>
      </c>
    </row>
    <row r="228" spans="1:57" s="144" customFormat="1" ht="93" customHeight="1">
      <c r="A228" s="7">
        <v>2</v>
      </c>
      <c r="B228" s="7" t="s">
        <v>3827</v>
      </c>
      <c r="C228" s="7" t="s">
        <v>133</v>
      </c>
      <c r="D228" s="7" t="s">
        <v>2871</v>
      </c>
      <c r="E228" s="163" t="s">
        <v>2851</v>
      </c>
      <c r="F228" s="7" t="s">
        <v>2852</v>
      </c>
      <c r="G228" s="163" t="s">
        <v>2853</v>
      </c>
      <c r="H228" s="73" t="s">
        <v>408</v>
      </c>
      <c r="I228" s="11">
        <v>880760</v>
      </c>
      <c r="J228" s="164" t="s">
        <v>3828</v>
      </c>
      <c r="K228" s="164" t="s">
        <v>2937</v>
      </c>
      <c r="L228" s="164" t="str">
        <f t="shared" si="42"/>
        <v>СМР, ПНР, оборудование, материалы</v>
      </c>
      <c r="M228" s="165" t="s">
        <v>2856</v>
      </c>
      <c r="N228" s="62" t="s">
        <v>2675</v>
      </c>
      <c r="O228" s="164" t="s">
        <v>2857</v>
      </c>
      <c r="P228" s="165" t="s">
        <v>2858</v>
      </c>
      <c r="Q228" s="242">
        <v>2395.524688</v>
      </c>
      <c r="R228" s="242">
        <f t="shared" si="43"/>
        <v>2826.7191318399996</v>
      </c>
      <c r="S228" s="242">
        <v>2036.1959847999999</v>
      </c>
      <c r="T228" s="242">
        <f t="shared" si="44"/>
        <v>2402.7112620639996</v>
      </c>
      <c r="U228" s="242">
        <f t="shared" si="45"/>
        <v>2036.1959847999999</v>
      </c>
      <c r="V228" s="242">
        <f t="shared" si="46"/>
        <v>2402.7112620639996</v>
      </c>
      <c r="W228" s="163" t="s">
        <v>3327</v>
      </c>
      <c r="X228" s="7" t="s">
        <v>133</v>
      </c>
      <c r="Y228" s="7" t="s">
        <v>133</v>
      </c>
      <c r="Z228" s="163" t="s">
        <v>144</v>
      </c>
      <c r="AA228" s="10">
        <v>42551</v>
      </c>
      <c r="AB228" s="10">
        <f t="shared" si="38"/>
        <v>42586</v>
      </c>
      <c r="AC228" s="163" t="s">
        <v>501</v>
      </c>
      <c r="AD228" s="220" t="s">
        <v>501</v>
      </c>
      <c r="AE228" s="164" t="str">
        <f t="shared" si="41"/>
        <v>Выполнение СМР, ПНР, оборудование, материалы</v>
      </c>
      <c r="AF228" s="165" t="s">
        <v>146</v>
      </c>
      <c r="AG228" s="163">
        <v>796</v>
      </c>
      <c r="AH228" s="163" t="s">
        <v>147</v>
      </c>
      <c r="AI228" s="163">
        <v>1</v>
      </c>
      <c r="AJ228" s="163">
        <v>45</v>
      </c>
      <c r="AK228" s="163" t="s">
        <v>1128</v>
      </c>
      <c r="AL228" s="243">
        <f t="shared" si="47"/>
        <v>42606</v>
      </c>
      <c r="AM228" s="243">
        <f t="shared" si="48"/>
        <v>42606</v>
      </c>
      <c r="AN228" s="10">
        <v>42735</v>
      </c>
      <c r="AO228" s="11">
        <v>2016</v>
      </c>
      <c r="AP228" s="11" t="s">
        <v>501</v>
      </c>
      <c r="AQ228" s="11" t="s">
        <v>136</v>
      </c>
      <c r="AR228" s="244" t="s">
        <v>501</v>
      </c>
      <c r="AS228" s="7" t="s">
        <v>2859</v>
      </c>
      <c r="AT228" s="220" t="s">
        <v>3829</v>
      </c>
      <c r="AU228" s="164" t="s">
        <v>3830</v>
      </c>
      <c r="AV228" s="8" t="s">
        <v>2862</v>
      </c>
      <c r="AW228" s="245">
        <v>42735</v>
      </c>
      <c r="AX228" s="170">
        <v>7411.7705382436243</v>
      </c>
      <c r="AY228" s="170">
        <v>4045.3349999999996</v>
      </c>
      <c r="AZ228" s="220">
        <v>0</v>
      </c>
      <c r="BA228" s="242">
        <v>2.625</v>
      </c>
      <c r="BB228" s="163" t="s">
        <v>136</v>
      </c>
      <c r="BC228" s="7" t="s">
        <v>3674</v>
      </c>
      <c r="BD228" s="143">
        <v>511.93608520000004</v>
      </c>
      <c r="BE228" s="123" t="s">
        <v>2864</v>
      </c>
    </row>
    <row r="229" spans="1:57" s="144" customFormat="1" ht="93" customHeight="1">
      <c r="A229" s="7">
        <v>2</v>
      </c>
      <c r="B229" s="7" t="s">
        <v>3831</v>
      </c>
      <c r="C229" s="7" t="s">
        <v>133</v>
      </c>
      <c r="D229" s="7" t="s">
        <v>2871</v>
      </c>
      <c r="E229" s="163" t="s">
        <v>2851</v>
      </c>
      <c r="F229" s="7" t="s">
        <v>2852</v>
      </c>
      <c r="G229" s="163" t="s">
        <v>2853</v>
      </c>
      <c r="H229" s="73" t="s">
        <v>408</v>
      </c>
      <c r="I229" s="11">
        <v>880761</v>
      </c>
      <c r="J229" s="164" t="s">
        <v>3832</v>
      </c>
      <c r="K229" s="164" t="s">
        <v>2937</v>
      </c>
      <c r="L229" s="164" t="str">
        <f t="shared" si="42"/>
        <v>СМР, ПНР, оборудование, материалы</v>
      </c>
      <c r="M229" s="165" t="s">
        <v>2856</v>
      </c>
      <c r="N229" s="62" t="s">
        <v>2675</v>
      </c>
      <c r="O229" s="164" t="s">
        <v>2857</v>
      </c>
      <c r="P229" s="165" t="s">
        <v>2858</v>
      </c>
      <c r="Q229" s="242">
        <v>2898.6732959999999</v>
      </c>
      <c r="R229" s="242">
        <f t="shared" si="43"/>
        <v>3420.4344892799995</v>
      </c>
      <c r="S229" s="242">
        <v>2463.8723015999999</v>
      </c>
      <c r="T229" s="242">
        <f t="shared" si="44"/>
        <v>2907.3693158879996</v>
      </c>
      <c r="U229" s="242">
        <f t="shared" si="45"/>
        <v>2463.8723015999999</v>
      </c>
      <c r="V229" s="242">
        <f t="shared" si="46"/>
        <v>2907.3693158879996</v>
      </c>
      <c r="W229" s="163" t="s">
        <v>3327</v>
      </c>
      <c r="X229" s="7" t="s">
        <v>133</v>
      </c>
      <c r="Y229" s="7" t="s">
        <v>133</v>
      </c>
      <c r="Z229" s="163" t="s">
        <v>144</v>
      </c>
      <c r="AA229" s="10">
        <v>42551</v>
      </c>
      <c r="AB229" s="10">
        <f t="shared" si="38"/>
        <v>42586</v>
      </c>
      <c r="AC229" s="163" t="s">
        <v>501</v>
      </c>
      <c r="AD229" s="220" t="s">
        <v>501</v>
      </c>
      <c r="AE229" s="164" t="str">
        <f t="shared" si="41"/>
        <v>Выполнение СМР, ПНР, оборудование, материалы</v>
      </c>
      <c r="AF229" s="165" t="s">
        <v>146</v>
      </c>
      <c r="AG229" s="163">
        <v>796</v>
      </c>
      <c r="AH229" s="163" t="s">
        <v>147</v>
      </c>
      <c r="AI229" s="163">
        <v>1</v>
      </c>
      <c r="AJ229" s="163">
        <v>45</v>
      </c>
      <c r="AK229" s="163" t="s">
        <v>1128</v>
      </c>
      <c r="AL229" s="243">
        <f t="shared" si="47"/>
        <v>42606</v>
      </c>
      <c r="AM229" s="243">
        <f t="shared" si="48"/>
        <v>42606</v>
      </c>
      <c r="AN229" s="10">
        <v>42735</v>
      </c>
      <c r="AO229" s="11">
        <v>2016</v>
      </c>
      <c r="AP229" s="11" t="s">
        <v>501</v>
      </c>
      <c r="AQ229" s="11" t="s">
        <v>136</v>
      </c>
      <c r="AR229" s="244" t="s">
        <v>501</v>
      </c>
      <c r="AS229" s="7" t="s">
        <v>2859</v>
      </c>
      <c r="AT229" s="220" t="s">
        <v>3833</v>
      </c>
      <c r="AU229" s="164" t="s">
        <v>3834</v>
      </c>
      <c r="AV229" s="8" t="s">
        <v>2862</v>
      </c>
      <c r="AW229" s="245">
        <v>42735</v>
      </c>
      <c r="AX229" s="170">
        <v>8992.9482530689311</v>
      </c>
      <c r="AY229" s="170">
        <v>4908.3397999999997</v>
      </c>
      <c r="AZ229" s="220">
        <v>0</v>
      </c>
      <c r="BA229" s="242">
        <v>3.1850000000000001</v>
      </c>
      <c r="BB229" s="163" t="s">
        <v>136</v>
      </c>
      <c r="BC229" s="7" t="s">
        <v>3674</v>
      </c>
      <c r="BD229" s="143">
        <v>632.79668839999999</v>
      </c>
      <c r="BE229" s="123" t="s">
        <v>2864</v>
      </c>
    </row>
    <row r="230" spans="1:57" s="144" customFormat="1" ht="99.75" customHeight="1">
      <c r="A230" s="7">
        <v>2</v>
      </c>
      <c r="B230" s="7" t="s">
        <v>3835</v>
      </c>
      <c r="C230" s="7" t="s">
        <v>133</v>
      </c>
      <c r="D230" s="7" t="s">
        <v>2871</v>
      </c>
      <c r="E230" s="163" t="s">
        <v>2851</v>
      </c>
      <c r="F230" s="7" t="s">
        <v>2852</v>
      </c>
      <c r="G230" s="163" t="s">
        <v>2853</v>
      </c>
      <c r="H230" s="73" t="s">
        <v>408</v>
      </c>
      <c r="I230" s="11">
        <v>880762</v>
      </c>
      <c r="J230" s="164" t="s">
        <v>3836</v>
      </c>
      <c r="K230" s="164" t="s">
        <v>2937</v>
      </c>
      <c r="L230" s="164" t="str">
        <f t="shared" si="42"/>
        <v>СМР, ПНР, оборудование, материалы</v>
      </c>
      <c r="M230" s="165" t="s">
        <v>2856</v>
      </c>
      <c r="N230" s="62" t="s">
        <v>2675</v>
      </c>
      <c r="O230" s="164" t="s">
        <v>2857</v>
      </c>
      <c r="P230" s="165" t="s">
        <v>2858</v>
      </c>
      <c r="Q230" s="242">
        <v>2536.8248560000002</v>
      </c>
      <c r="R230" s="242">
        <f t="shared" si="43"/>
        <v>2993.4533300799999</v>
      </c>
      <c r="S230" s="242">
        <v>2156.3011276000002</v>
      </c>
      <c r="T230" s="242">
        <f t="shared" si="44"/>
        <v>2544.4353305680002</v>
      </c>
      <c r="U230" s="242">
        <f t="shared" si="45"/>
        <v>2156.3011276000002</v>
      </c>
      <c r="V230" s="242">
        <f t="shared" si="46"/>
        <v>2544.4353305680002</v>
      </c>
      <c r="W230" s="163" t="s">
        <v>3327</v>
      </c>
      <c r="X230" s="7" t="s">
        <v>133</v>
      </c>
      <c r="Y230" s="7" t="s">
        <v>133</v>
      </c>
      <c r="Z230" s="163" t="s">
        <v>144</v>
      </c>
      <c r="AA230" s="10">
        <v>42551</v>
      </c>
      <c r="AB230" s="10">
        <f t="shared" si="38"/>
        <v>42586</v>
      </c>
      <c r="AC230" s="163" t="s">
        <v>501</v>
      </c>
      <c r="AD230" s="220" t="s">
        <v>501</v>
      </c>
      <c r="AE230" s="164" t="str">
        <f t="shared" si="41"/>
        <v>Выполнение СМР, ПНР, оборудование, материалы</v>
      </c>
      <c r="AF230" s="165" t="s">
        <v>146</v>
      </c>
      <c r="AG230" s="163">
        <v>796</v>
      </c>
      <c r="AH230" s="163" t="s">
        <v>147</v>
      </c>
      <c r="AI230" s="163">
        <v>1</v>
      </c>
      <c r="AJ230" s="163">
        <v>45</v>
      </c>
      <c r="AK230" s="163" t="s">
        <v>1128</v>
      </c>
      <c r="AL230" s="243">
        <f t="shared" si="47"/>
        <v>42606</v>
      </c>
      <c r="AM230" s="243">
        <f t="shared" si="48"/>
        <v>42606</v>
      </c>
      <c r="AN230" s="10">
        <v>42735</v>
      </c>
      <c r="AO230" s="11">
        <v>2016</v>
      </c>
      <c r="AP230" s="11" t="s">
        <v>501</v>
      </c>
      <c r="AQ230" s="11" t="s">
        <v>136</v>
      </c>
      <c r="AR230" s="244" t="s">
        <v>501</v>
      </c>
      <c r="AS230" s="7" t="s">
        <v>2859</v>
      </c>
      <c r="AT230" s="220" t="s">
        <v>3837</v>
      </c>
      <c r="AU230" s="164" t="s">
        <v>3838</v>
      </c>
      <c r="AV230" s="8" t="s">
        <v>2862</v>
      </c>
      <c r="AW230" s="245">
        <v>42735</v>
      </c>
      <c r="AX230" s="170">
        <v>7807.0649669499526</v>
      </c>
      <c r="AY230" s="170">
        <v>4261.0861999999997</v>
      </c>
      <c r="AZ230" s="220">
        <v>0</v>
      </c>
      <c r="BA230" s="242">
        <v>2.7650000000000001</v>
      </c>
      <c r="BB230" s="163" t="s">
        <v>136</v>
      </c>
      <c r="BC230" s="7" t="s">
        <v>3674</v>
      </c>
      <c r="BD230" s="143">
        <v>519.26953739999999</v>
      </c>
      <c r="BE230" s="123" t="s">
        <v>2864</v>
      </c>
    </row>
    <row r="231" spans="1:57" s="144" customFormat="1" ht="99.75" customHeight="1">
      <c r="A231" s="7">
        <v>2</v>
      </c>
      <c r="B231" s="7" t="s">
        <v>3839</v>
      </c>
      <c r="C231" s="7" t="s">
        <v>133</v>
      </c>
      <c r="D231" s="7" t="s">
        <v>2871</v>
      </c>
      <c r="E231" s="163" t="s">
        <v>2851</v>
      </c>
      <c r="F231" s="7" t="s">
        <v>2852</v>
      </c>
      <c r="G231" s="163" t="s">
        <v>2853</v>
      </c>
      <c r="H231" s="73" t="s">
        <v>408</v>
      </c>
      <c r="I231" s="11">
        <v>880763</v>
      </c>
      <c r="J231" s="164" t="s">
        <v>3840</v>
      </c>
      <c r="K231" s="164" t="s">
        <v>2937</v>
      </c>
      <c r="L231" s="164" t="str">
        <f t="shared" si="42"/>
        <v>СМР, ПНР, оборудование, материалы</v>
      </c>
      <c r="M231" s="165" t="s">
        <v>2856</v>
      </c>
      <c r="N231" s="62" t="s">
        <v>2675</v>
      </c>
      <c r="O231" s="164" t="s">
        <v>2857</v>
      </c>
      <c r="P231" s="165" t="s">
        <v>2858</v>
      </c>
      <c r="Q231" s="242">
        <v>2332.4340080000002</v>
      </c>
      <c r="R231" s="242">
        <f t="shared" si="43"/>
        <v>2752.2721294399998</v>
      </c>
      <c r="S231" s="242">
        <v>1982.5689068000001</v>
      </c>
      <c r="T231" s="242">
        <f t="shared" si="44"/>
        <v>2339.4313100240001</v>
      </c>
      <c r="U231" s="242">
        <f t="shared" si="45"/>
        <v>1982.5689068000001</v>
      </c>
      <c r="V231" s="242">
        <f t="shared" si="46"/>
        <v>2339.4313100240001</v>
      </c>
      <c r="W231" s="163" t="s">
        <v>3327</v>
      </c>
      <c r="X231" s="7" t="s">
        <v>133</v>
      </c>
      <c r="Y231" s="7" t="s">
        <v>133</v>
      </c>
      <c r="Z231" s="163" t="s">
        <v>144</v>
      </c>
      <c r="AA231" s="10">
        <v>42551</v>
      </c>
      <c r="AB231" s="10">
        <f t="shared" si="38"/>
        <v>42586</v>
      </c>
      <c r="AC231" s="163" t="s">
        <v>501</v>
      </c>
      <c r="AD231" s="220" t="s">
        <v>501</v>
      </c>
      <c r="AE231" s="164" t="str">
        <f t="shared" si="41"/>
        <v>Выполнение СМР, ПНР, оборудование, материалы</v>
      </c>
      <c r="AF231" s="165" t="s">
        <v>146</v>
      </c>
      <c r="AG231" s="163">
        <v>796</v>
      </c>
      <c r="AH231" s="163" t="s">
        <v>147</v>
      </c>
      <c r="AI231" s="163">
        <v>1</v>
      </c>
      <c r="AJ231" s="163">
        <v>45</v>
      </c>
      <c r="AK231" s="163" t="s">
        <v>1128</v>
      </c>
      <c r="AL231" s="243">
        <f t="shared" si="47"/>
        <v>42606</v>
      </c>
      <c r="AM231" s="243">
        <f t="shared" si="48"/>
        <v>42606</v>
      </c>
      <c r="AN231" s="10">
        <v>42735</v>
      </c>
      <c r="AO231" s="11">
        <v>2016</v>
      </c>
      <c r="AP231" s="11" t="s">
        <v>501</v>
      </c>
      <c r="AQ231" s="11" t="s">
        <v>136</v>
      </c>
      <c r="AR231" s="244" t="s">
        <v>501</v>
      </c>
      <c r="AS231" s="7" t="s">
        <v>2859</v>
      </c>
      <c r="AT231" s="220" t="s">
        <v>3841</v>
      </c>
      <c r="AU231" s="164" t="s">
        <v>3842</v>
      </c>
      <c r="AV231" s="8" t="s">
        <v>2862</v>
      </c>
      <c r="AW231" s="245">
        <v>42735</v>
      </c>
      <c r="AX231" s="170">
        <v>7214.1233238904624</v>
      </c>
      <c r="AY231" s="170">
        <v>3937.4594000000002</v>
      </c>
      <c r="AZ231" s="220">
        <v>0</v>
      </c>
      <c r="BA231" s="242">
        <v>2.5550000000000002</v>
      </c>
      <c r="BB231" s="163" t="s">
        <v>136</v>
      </c>
      <c r="BC231" s="7" t="s">
        <v>3674</v>
      </c>
      <c r="BD231" s="143">
        <v>497.11923819999998</v>
      </c>
      <c r="BE231" s="123" t="s">
        <v>2864</v>
      </c>
    </row>
    <row r="232" spans="1:57" s="144" customFormat="1" ht="99.75" customHeight="1">
      <c r="A232" s="7">
        <v>2</v>
      </c>
      <c r="B232" s="7" t="s">
        <v>3843</v>
      </c>
      <c r="C232" s="7" t="s">
        <v>133</v>
      </c>
      <c r="D232" s="7" t="s">
        <v>2871</v>
      </c>
      <c r="E232" s="163" t="s">
        <v>2851</v>
      </c>
      <c r="F232" s="7" t="s">
        <v>2852</v>
      </c>
      <c r="G232" s="163" t="s">
        <v>2853</v>
      </c>
      <c r="H232" s="73" t="s">
        <v>408</v>
      </c>
      <c r="I232" s="11">
        <v>880764</v>
      </c>
      <c r="J232" s="164" t="s">
        <v>3844</v>
      </c>
      <c r="K232" s="164" t="s">
        <v>2937</v>
      </c>
      <c r="L232" s="164" t="str">
        <f t="shared" si="42"/>
        <v>СМР, ПНР, оборудование, материалы</v>
      </c>
      <c r="M232" s="165" t="s">
        <v>2856</v>
      </c>
      <c r="N232" s="62" t="s">
        <v>2675</v>
      </c>
      <c r="O232" s="164" t="s">
        <v>2857</v>
      </c>
      <c r="P232" s="165" t="s">
        <v>2858</v>
      </c>
      <c r="Q232" s="242">
        <v>3356.921992</v>
      </c>
      <c r="R232" s="242">
        <f t="shared" si="43"/>
        <v>3961.16795056</v>
      </c>
      <c r="S232" s="242">
        <v>2853.3836931999999</v>
      </c>
      <c r="T232" s="242">
        <f t="shared" si="44"/>
        <v>3366.9927579759997</v>
      </c>
      <c r="U232" s="242">
        <f t="shared" si="45"/>
        <v>2853.3836931999999</v>
      </c>
      <c r="V232" s="242">
        <f t="shared" si="46"/>
        <v>3366.9927579759997</v>
      </c>
      <c r="W232" s="163" t="s">
        <v>3327</v>
      </c>
      <c r="X232" s="7" t="s">
        <v>133</v>
      </c>
      <c r="Y232" s="7" t="s">
        <v>133</v>
      </c>
      <c r="Z232" s="163" t="s">
        <v>144</v>
      </c>
      <c r="AA232" s="10">
        <v>42551</v>
      </c>
      <c r="AB232" s="10">
        <f t="shared" si="38"/>
        <v>42586</v>
      </c>
      <c r="AC232" s="163" t="s">
        <v>501</v>
      </c>
      <c r="AD232" s="220" t="s">
        <v>501</v>
      </c>
      <c r="AE232" s="164" t="str">
        <f t="shared" si="41"/>
        <v>Выполнение СМР, ПНР, оборудование, материалы</v>
      </c>
      <c r="AF232" s="165" t="s">
        <v>146</v>
      </c>
      <c r="AG232" s="163">
        <v>796</v>
      </c>
      <c r="AH232" s="163" t="s">
        <v>147</v>
      </c>
      <c r="AI232" s="163">
        <v>1</v>
      </c>
      <c r="AJ232" s="163">
        <v>45</v>
      </c>
      <c r="AK232" s="163" t="s">
        <v>1128</v>
      </c>
      <c r="AL232" s="243">
        <f t="shared" si="47"/>
        <v>42606</v>
      </c>
      <c r="AM232" s="243">
        <f t="shared" si="48"/>
        <v>42606</v>
      </c>
      <c r="AN232" s="10">
        <v>42735</v>
      </c>
      <c r="AO232" s="11">
        <v>2016</v>
      </c>
      <c r="AP232" s="11" t="s">
        <v>501</v>
      </c>
      <c r="AQ232" s="11" t="s">
        <v>136</v>
      </c>
      <c r="AR232" s="244" t="s">
        <v>501</v>
      </c>
      <c r="AS232" s="7" t="s">
        <v>2859</v>
      </c>
      <c r="AT232" s="220" t="s">
        <v>3845</v>
      </c>
      <c r="AU232" s="164" t="s">
        <v>3846</v>
      </c>
      <c r="AV232" s="8" t="s">
        <v>2862</v>
      </c>
      <c r="AW232" s="245">
        <v>42735</v>
      </c>
      <c r="AX232" s="170">
        <v>10475.302360717658</v>
      </c>
      <c r="AY232" s="170">
        <v>5717.4067999999997</v>
      </c>
      <c r="AZ232" s="220">
        <v>0</v>
      </c>
      <c r="BA232" s="242">
        <v>3.71</v>
      </c>
      <c r="BB232" s="163" t="s">
        <v>136</v>
      </c>
      <c r="BC232" s="7" t="s">
        <v>3674</v>
      </c>
      <c r="BD232" s="143">
        <v>765.94686179999997</v>
      </c>
      <c r="BE232" s="123" t="s">
        <v>2864</v>
      </c>
    </row>
    <row r="233" spans="1:57" s="144" customFormat="1" ht="75" customHeight="1">
      <c r="A233" s="7">
        <v>2</v>
      </c>
      <c r="B233" s="7" t="s">
        <v>3847</v>
      </c>
      <c r="C233" s="7" t="s">
        <v>133</v>
      </c>
      <c r="D233" s="7" t="s">
        <v>2871</v>
      </c>
      <c r="E233" s="163" t="s">
        <v>2851</v>
      </c>
      <c r="F233" s="7" t="s">
        <v>2852</v>
      </c>
      <c r="G233" s="163" t="s">
        <v>2853</v>
      </c>
      <c r="H233" s="73" t="s">
        <v>408</v>
      </c>
      <c r="I233" s="11">
        <v>880765</v>
      </c>
      <c r="J233" s="164" t="s">
        <v>3848</v>
      </c>
      <c r="K233" s="164" t="s">
        <v>2937</v>
      </c>
      <c r="L233" s="164" t="str">
        <f t="shared" si="42"/>
        <v>СМР, ПНР, оборудование, материалы</v>
      </c>
      <c r="M233" s="165" t="s">
        <v>2856</v>
      </c>
      <c r="N233" s="62" t="s">
        <v>2675</v>
      </c>
      <c r="O233" s="164" t="s">
        <v>2857</v>
      </c>
      <c r="P233" s="165" t="s">
        <v>2858</v>
      </c>
      <c r="Q233" s="242">
        <v>3429.4361920000006</v>
      </c>
      <c r="R233" s="242">
        <f t="shared" si="43"/>
        <v>4046.7347065600006</v>
      </c>
      <c r="S233" s="242">
        <v>2915.0207632000006</v>
      </c>
      <c r="T233" s="242">
        <f t="shared" si="44"/>
        <v>3439.7245005760005</v>
      </c>
      <c r="U233" s="242">
        <f t="shared" si="45"/>
        <v>2915.0207632000006</v>
      </c>
      <c r="V233" s="242">
        <f t="shared" si="46"/>
        <v>3439.7245005760005</v>
      </c>
      <c r="W233" s="163" t="s">
        <v>3327</v>
      </c>
      <c r="X233" s="7" t="s">
        <v>133</v>
      </c>
      <c r="Y233" s="7" t="s">
        <v>133</v>
      </c>
      <c r="Z233" s="163" t="s">
        <v>144</v>
      </c>
      <c r="AA233" s="10">
        <v>42551</v>
      </c>
      <c r="AB233" s="10">
        <f t="shared" ref="AB233:AB296" si="49">AA233+35</f>
        <v>42586</v>
      </c>
      <c r="AC233" s="163" t="s">
        <v>501</v>
      </c>
      <c r="AD233" s="220" t="s">
        <v>501</v>
      </c>
      <c r="AE233" s="164" t="str">
        <f t="shared" si="41"/>
        <v>Выполнение СМР, ПНР, оборудование, материалы</v>
      </c>
      <c r="AF233" s="165" t="s">
        <v>146</v>
      </c>
      <c r="AG233" s="163">
        <v>796</v>
      </c>
      <c r="AH233" s="163" t="s">
        <v>147</v>
      </c>
      <c r="AI233" s="163">
        <v>1</v>
      </c>
      <c r="AJ233" s="163">
        <v>45</v>
      </c>
      <c r="AK233" s="163" t="s">
        <v>1128</v>
      </c>
      <c r="AL233" s="243">
        <f t="shared" si="47"/>
        <v>42606</v>
      </c>
      <c r="AM233" s="243">
        <f t="shared" si="48"/>
        <v>42606</v>
      </c>
      <c r="AN233" s="10">
        <v>42735</v>
      </c>
      <c r="AO233" s="11">
        <v>2016</v>
      </c>
      <c r="AP233" s="11" t="s">
        <v>501</v>
      </c>
      <c r="AQ233" s="11" t="s">
        <v>136</v>
      </c>
      <c r="AR233" s="244" t="s">
        <v>501</v>
      </c>
      <c r="AS233" s="7" t="s">
        <v>2859</v>
      </c>
      <c r="AT233" s="220" t="s">
        <v>3849</v>
      </c>
      <c r="AU233" s="164" t="s">
        <v>3850</v>
      </c>
      <c r="AV233" s="8" t="s">
        <v>2862</v>
      </c>
      <c r="AW233" s="245">
        <v>42735</v>
      </c>
      <c r="AX233" s="170">
        <v>10771.773182247403</v>
      </c>
      <c r="AY233" s="170">
        <v>5879.2202000000007</v>
      </c>
      <c r="AZ233" s="220">
        <v>0</v>
      </c>
      <c r="BA233" s="242">
        <v>3.8149999999999999</v>
      </c>
      <c r="BB233" s="163" t="s">
        <v>136</v>
      </c>
      <c r="BC233" s="7" t="s">
        <v>3674</v>
      </c>
      <c r="BD233" s="143">
        <v>820.80181679999998</v>
      </c>
      <c r="BE233" s="123" t="s">
        <v>2864</v>
      </c>
    </row>
    <row r="234" spans="1:57" s="144" customFormat="1" ht="75" customHeight="1">
      <c r="A234" s="7">
        <v>2</v>
      </c>
      <c r="B234" s="7" t="s">
        <v>3851</v>
      </c>
      <c r="C234" s="7" t="s">
        <v>133</v>
      </c>
      <c r="D234" s="7" t="s">
        <v>2871</v>
      </c>
      <c r="E234" s="163" t="s">
        <v>2851</v>
      </c>
      <c r="F234" s="7" t="s">
        <v>2852</v>
      </c>
      <c r="G234" s="163" t="s">
        <v>2853</v>
      </c>
      <c r="H234" s="73" t="s">
        <v>408</v>
      </c>
      <c r="I234" s="11">
        <v>880766</v>
      </c>
      <c r="J234" s="164" t="s">
        <v>3852</v>
      </c>
      <c r="K234" s="164" t="s">
        <v>2937</v>
      </c>
      <c r="L234" s="164" t="str">
        <f t="shared" si="42"/>
        <v>СМР, ПНР, оборудование, материалы</v>
      </c>
      <c r="M234" s="165" t="s">
        <v>2856</v>
      </c>
      <c r="N234" s="62" t="s">
        <v>2675</v>
      </c>
      <c r="O234" s="164" t="s">
        <v>2857</v>
      </c>
      <c r="P234" s="165" t="s">
        <v>2858</v>
      </c>
      <c r="Q234" s="242">
        <v>3964.3485840000008</v>
      </c>
      <c r="R234" s="242">
        <f t="shared" si="43"/>
        <v>4677.9313291200006</v>
      </c>
      <c r="S234" s="242">
        <v>3369.6962964000004</v>
      </c>
      <c r="T234" s="242">
        <f t="shared" si="44"/>
        <v>3976.2416297520003</v>
      </c>
      <c r="U234" s="242">
        <f t="shared" si="45"/>
        <v>3369.6962964000004</v>
      </c>
      <c r="V234" s="242">
        <f t="shared" si="46"/>
        <v>3976.2416297520003</v>
      </c>
      <c r="W234" s="163" t="s">
        <v>3327</v>
      </c>
      <c r="X234" s="7" t="s">
        <v>133</v>
      </c>
      <c r="Y234" s="7" t="s">
        <v>133</v>
      </c>
      <c r="Z234" s="163" t="s">
        <v>144</v>
      </c>
      <c r="AA234" s="10">
        <v>42551</v>
      </c>
      <c r="AB234" s="10">
        <f t="shared" si="49"/>
        <v>42586</v>
      </c>
      <c r="AC234" s="163" t="s">
        <v>501</v>
      </c>
      <c r="AD234" s="220" t="s">
        <v>501</v>
      </c>
      <c r="AE234" s="164" t="str">
        <f t="shared" si="41"/>
        <v>Выполнение СМР, ПНР, оборудование, материалы</v>
      </c>
      <c r="AF234" s="165" t="s">
        <v>146</v>
      </c>
      <c r="AG234" s="163">
        <v>796</v>
      </c>
      <c r="AH234" s="163" t="s">
        <v>147</v>
      </c>
      <c r="AI234" s="163">
        <v>1</v>
      </c>
      <c r="AJ234" s="163">
        <v>45</v>
      </c>
      <c r="AK234" s="163" t="s">
        <v>1128</v>
      </c>
      <c r="AL234" s="243">
        <f t="shared" si="47"/>
        <v>42606</v>
      </c>
      <c r="AM234" s="243">
        <f t="shared" si="48"/>
        <v>42606</v>
      </c>
      <c r="AN234" s="10">
        <v>42735</v>
      </c>
      <c r="AO234" s="11">
        <v>2016</v>
      </c>
      <c r="AP234" s="11" t="s">
        <v>501</v>
      </c>
      <c r="AQ234" s="11" t="s">
        <v>136</v>
      </c>
      <c r="AR234" s="244" t="s">
        <v>501</v>
      </c>
      <c r="AS234" s="7" t="s">
        <v>2859</v>
      </c>
      <c r="AT234" s="220" t="s">
        <v>3853</v>
      </c>
      <c r="AU234" s="164" t="s">
        <v>3854</v>
      </c>
      <c r="AV234" s="8" t="s">
        <v>2862</v>
      </c>
      <c r="AW234" s="245">
        <v>42735</v>
      </c>
      <c r="AX234" s="170">
        <v>12451.774504249293</v>
      </c>
      <c r="AY234" s="170">
        <v>6796.1628000000001</v>
      </c>
      <c r="AZ234" s="220">
        <v>0</v>
      </c>
      <c r="BA234" s="242">
        <v>4.41</v>
      </c>
      <c r="BB234" s="163" t="s">
        <v>136</v>
      </c>
      <c r="BC234" s="7" t="s">
        <v>3674</v>
      </c>
      <c r="BD234" s="143">
        <v>948.74863859999994</v>
      </c>
      <c r="BE234" s="123" t="s">
        <v>2864</v>
      </c>
    </row>
    <row r="235" spans="1:57" s="144" customFormat="1" ht="75" customHeight="1">
      <c r="A235" s="7">
        <v>2</v>
      </c>
      <c r="B235" s="7" t="s">
        <v>3855</v>
      </c>
      <c r="C235" s="7" t="s">
        <v>133</v>
      </c>
      <c r="D235" s="7" t="s">
        <v>2871</v>
      </c>
      <c r="E235" s="163" t="s">
        <v>2851</v>
      </c>
      <c r="F235" s="7" t="s">
        <v>2852</v>
      </c>
      <c r="G235" s="163" t="s">
        <v>2853</v>
      </c>
      <c r="H235" s="73" t="s">
        <v>408</v>
      </c>
      <c r="I235" s="11">
        <v>880767</v>
      </c>
      <c r="J235" s="164" t="s">
        <v>3856</v>
      </c>
      <c r="K235" s="164" t="s">
        <v>2937</v>
      </c>
      <c r="L235" s="164" t="str">
        <f t="shared" si="42"/>
        <v>СМР, ПНР, оборудование, материалы</v>
      </c>
      <c r="M235" s="165" t="s">
        <v>2856</v>
      </c>
      <c r="N235" s="62" t="s">
        <v>2675</v>
      </c>
      <c r="O235" s="164" t="s">
        <v>2857</v>
      </c>
      <c r="P235" s="165" t="s">
        <v>2858</v>
      </c>
      <c r="Q235" s="242">
        <v>2862.7933840000001</v>
      </c>
      <c r="R235" s="242">
        <f t="shared" si="43"/>
        <v>3378.09619312</v>
      </c>
      <c r="S235" s="242">
        <v>2433.3743764000001</v>
      </c>
      <c r="T235" s="242">
        <f t="shared" si="44"/>
        <v>2871.381764152</v>
      </c>
      <c r="U235" s="242">
        <f t="shared" si="45"/>
        <v>2433.3743764000001</v>
      </c>
      <c r="V235" s="242">
        <f t="shared" si="46"/>
        <v>2871.381764152</v>
      </c>
      <c r="W235" s="163" t="s">
        <v>3327</v>
      </c>
      <c r="X235" s="7" t="s">
        <v>133</v>
      </c>
      <c r="Y235" s="7" t="s">
        <v>133</v>
      </c>
      <c r="Z235" s="163" t="s">
        <v>144</v>
      </c>
      <c r="AA235" s="10">
        <v>42551</v>
      </c>
      <c r="AB235" s="10">
        <f t="shared" si="49"/>
        <v>42586</v>
      </c>
      <c r="AC235" s="163" t="s">
        <v>501</v>
      </c>
      <c r="AD235" s="220" t="s">
        <v>501</v>
      </c>
      <c r="AE235" s="164" t="str">
        <f t="shared" si="41"/>
        <v>Выполнение СМР, ПНР, оборудование, материалы</v>
      </c>
      <c r="AF235" s="165" t="s">
        <v>146</v>
      </c>
      <c r="AG235" s="163">
        <v>796</v>
      </c>
      <c r="AH235" s="163" t="s">
        <v>147</v>
      </c>
      <c r="AI235" s="163">
        <v>1</v>
      </c>
      <c r="AJ235" s="163">
        <v>45</v>
      </c>
      <c r="AK235" s="163" t="s">
        <v>1128</v>
      </c>
      <c r="AL235" s="243">
        <f t="shared" si="47"/>
        <v>42606</v>
      </c>
      <c r="AM235" s="243">
        <f t="shared" si="48"/>
        <v>42606</v>
      </c>
      <c r="AN235" s="10">
        <v>42735</v>
      </c>
      <c r="AO235" s="11">
        <v>2016</v>
      </c>
      <c r="AP235" s="11" t="s">
        <v>501</v>
      </c>
      <c r="AQ235" s="11" t="s">
        <v>136</v>
      </c>
      <c r="AR235" s="244" t="s">
        <v>501</v>
      </c>
      <c r="AS235" s="7" t="s">
        <v>2859</v>
      </c>
      <c r="AT235" s="220" t="s">
        <v>3857</v>
      </c>
      <c r="AU235" s="164" t="s">
        <v>3858</v>
      </c>
      <c r="AV235" s="8" t="s">
        <v>2862</v>
      </c>
      <c r="AW235" s="245">
        <v>42735</v>
      </c>
      <c r="AX235" s="170">
        <v>8992.9482530689311</v>
      </c>
      <c r="AY235" s="170">
        <v>4908.3397999999997</v>
      </c>
      <c r="AZ235" s="220">
        <v>0</v>
      </c>
      <c r="BA235" s="242">
        <v>3.1850000000000001</v>
      </c>
      <c r="BB235" s="163" t="s">
        <v>136</v>
      </c>
      <c r="BC235" s="7" t="s">
        <v>3674</v>
      </c>
      <c r="BD235" s="143">
        <v>685.71955860000003</v>
      </c>
      <c r="BE235" s="123" t="s">
        <v>2864</v>
      </c>
    </row>
    <row r="236" spans="1:57" s="144" customFormat="1" ht="93" customHeight="1">
      <c r="A236" s="7">
        <v>2</v>
      </c>
      <c r="B236" s="7" t="s">
        <v>3859</v>
      </c>
      <c r="C236" s="7" t="s">
        <v>133</v>
      </c>
      <c r="D236" s="7" t="s">
        <v>2871</v>
      </c>
      <c r="E236" s="163" t="s">
        <v>2851</v>
      </c>
      <c r="F236" s="7" t="s">
        <v>2852</v>
      </c>
      <c r="G236" s="163" t="s">
        <v>2853</v>
      </c>
      <c r="H236" s="73" t="s">
        <v>408</v>
      </c>
      <c r="I236" s="11">
        <v>880768</v>
      </c>
      <c r="J236" s="164" t="s">
        <v>3860</v>
      </c>
      <c r="K236" s="164" t="s">
        <v>2937</v>
      </c>
      <c r="L236" s="164" t="str">
        <f t="shared" si="42"/>
        <v>СМР, ПНР, оборудование, материалы</v>
      </c>
      <c r="M236" s="165" t="s">
        <v>2856</v>
      </c>
      <c r="N236" s="62" t="s">
        <v>2675</v>
      </c>
      <c r="O236" s="164" t="s">
        <v>2857</v>
      </c>
      <c r="P236" s="165" t="s">
        <v>2858</v>
      </c>
      <c r="Q236" s="242">
        <v>2631.671472</v>
      </c>
      <c r="R236" s="242">
        <f t="shared" si="43"/>
        <v>3105.3723369599998</v>
      </c>
      <c r="S236" s="242">
        <v>2236.9207511999998</v>
      </c>
      <c r="T236" s="242">
        <f t="shared" si="44"/>
        <v>2639.5664864159999</v>
      </c>
      <c r="U236" s="242">
        <f t="shared" si="45"/>
        <v>2236.9207511999998</v>
      </c>
      <c r="V236" s="242">
        <f t="shared" si="46"/>
        <v>2639.5664864159999</v>
      </c>
      <c r="W236" s="163" t="s">
        <v>3327</v>
      </c>
      <c r="X236" s="7" t="s">
        <v>133</v>
      </c>
      <c r="Y236" s="7" t="s">
        <v>133</v>
      </c>
      <c r="Z236" s="163" t="s">
        <v>144</v>
      </c>
      <c r="AA236" s="10">
        <v>42551</v>
      </c>
      <c r="AB236" s="10">
        <f t="shared" si="49"/>
        <v>42586</v>
      </c>
      <c r="AC236" s="163" t="s">
        <v>501</v>
      </c>
      <c r="AD236" s="220" t="s">
        <v>501</v>
      </c>
      <c r="AE236" s="164" t="str">
        <f t="shared" si="41"/>
        <v>Выполнение СМР, ПНР, оборудование, материалы</v>
      </c>
      <c r="AF236" s="165" t="s">
        <v>146</v>
      </c>
      <c r="AG236" s="163">
        <v>796</v>
      </c>
      <c r="AH236" s="163" t="s">
        <v>147</v>
      </c>
      <c r="AI236" s="163">
        <v>1</v>
      </c>
      <c r="AJ236" s="163">
        <v>45</v>
      </c>
      <c r="AK236" s="163" t="s">
        <v>1128</v>
      </c>
      <c r="AL236" s="243">
        <f t="shared" si="47"/>
        <v>42606</v>
      </c>
      <c r="AM236" s="243">
        <f t="shared" si="48"/>
        <v>42606</v>
      </c>
      <c r="AN236" s="10">
        <v>42735</v>
      </c>
      <c r="AO236" s="11">
        <v>2016</v>
      </c>
      <c r="AP236" s="11" t="s">
        <v>501</v>
      </c>
      <c r="AQ236" s="11" t="s">
        <v>136</v>
      </c>
      <c r="AR236" s="244" t="s">
        <v>501</v>
      </c>
      <c r="AS236" s="7" t="s">
        <v>2859</v>
      </c>
      <c r="AT236" s="220" t="s">
        <v>3861</v>
      </c>
      <c r="AU236" s="164" t="s">
        <v>3862</v>
      </c>
      <c r="AV236" s="8" t="s">
        <v>2862</v>
      </c>
      <c r="AW236" s="245">
        <v>42735</v>
      </c>
      <c r="AX236" s="170">
        <v>5929.4164305948998</v>
      </c>
      <c r="AY236" s="170">
        <v>4460.3999999999996</v>
      </c>
      <c r="AZ236" s="220">
        <v>0</v>
      </c>
      <c r="BA236" s="242">
        <v>2.1</v>
      </c>
      <c r="BB236" s="163" t="s">
        <v>136</v>
      </c>
      <c r="BC236" s="7" t="s">
        <v>3674</v>
      </c>
      <c r="BD236" s="143">
        <v>578.68457879999994</v>
      </c>
      <c r="BE236" s="123" t="s">
        <v>2864</v>
      </c>
    </row>
    <row r="237" spans="1:57" s="144" customFormat="1" ht="93" customHeight="1">
      <c r="A237" s="7">
        <v>2</v>
      </c>
      <c r="B237" s="7" t="s">
        <v>3863</v>
      </c>
      <c r="C237" s="7" t="s">
        <v>133</v>
      </c>
      <c r="D237" s="7" t="s">
        <v>2871</v>
      </c>
      <c r="E237" s="163" t="s">
        <v>2851</v>
      </c>
      <c r="F237" s="7" t="s">
        <v>2852</v>
      </c>
      <c r="G237" s="163" t="s">
        <v>2853</v>
      </c>
      <c r="H237" s="73" t="s">
        <v>408</v>
      </c>
      <c r="I237" s="11">
        <v>880769</v>
      </c>
      <c r="J237" s="164" t="s">
        <v>3864</v>
      </c>
      <c r="K237" s="164" t="s">
        <v>2937</v>
      </c>
      <c r="L237" s="164" t="str">
        <f t="shared" si="42"/>
        <v>СМР, ПНР, оборудование, материалы</v>
      </c>
      <c r="M237" s="165" t="s">
        <v>2856</v>
      </c>
      <c r="N237" s="62" t="s">
        <v>2675</v>
      </c>
      <c r="O237" s="164" t="s">
        <v>2857</v>
      </c>
      <c r="P237" s="165" t="s">
        <v>2858</v>
      </c>
      <c r="Q237" s="242">
        <v>5330.3427920000013</v>
      </c>
      <c r="R237" s="242">
        <f t="shared" si="43"/>
        <v>6289.8044945600013</v>
      </c>
      <c r="S237" s="242">
        <v>4530.7913732000006</v>
      </c>
      <c r="T237" s="242">
        <f t="shared" si="44"/>
        <v>5346.3338203760004</v>
      </c>
      <c r="U237" s="242">
        <f t="shared" si="45"/>
        <v>4530.7913732000006</v>
      </c>
      <c r="V237" s="242">
        <f t="shared" si="46"/>
        <v>5346.3338203760004</v>
      </c>
      <c r="W237" s="163" t="s">
        <v>3327</v>
      </c>
      <c r="X237" s="7" t="s">
        <v>133</v>
      </c>
      <c r="Y237" s="7" t="s">
        <v>133</v>
      </c>
      <c r="Z237" s="163" t="s">
        <v>144</v>
      </c>
      <c r="AA237" s="10">
        <v>42551</v>
      </c>
      <c r="AB237" s="10">
        <f t="shared" si="49"/>
        <v>42586</v>
      </c>
      <c r="AC237" s="163" t="s">
        <v>501</v>
      </c>
      <c r="AD237" s="220" t="s">
        <v>501</v>
      </c>
      <c r="AE237" s="164" t="str">
        <f t="shared" si="41"/>
        <v>Выполнение СМР, ПНР, оборудование, материалы</v>
      </c>
      <c r="AF237" s="165" t="s">
        <v>146</v>
      </c>
      <c r="AG237" s="163">
        <v>796</v>
      </c>
      <c r="AH237" s="163" t="s">
        <v>147</v>
      </c>
      <c r="AI237" s="163">
        <v>1</v>
      </c>
      <c r="AJ237" s="163">
        <v>45</v>
      </c>
      <c r="AK237" s="163" t="s">
        <v>1128</v>
      </c>
      <c r="AL237" s="243">
        <f t="shared" si="47"/>
        <v>42606</v>
      </c>
      <c r="AM237" s="243">
        <f t="shared" si="48"/>
        <v>42606</v>
      </c>
      <c r="AN237" s="10">
        <v>42735</v>
      </c>
      <c r="AO237" s="11">
        <v>2016</v>
      </c>
      <c r="AP237" s="11" t="s">
        <v>501</v>
      </c>
      <c r="AQ237" s="11" t="s">
        <v>136</v>
      </c>
      <c r="AR237" s="244" t="s">
        <v>501</v>
      </c>
      <c r="AS237" s="7" t="s">
        <v>2859</v>
      </c>
      <c r="AT237" s="220" t="s">
        <v>3865</v>
      </c>
      <c r="AU237" s="164" t="s">
        <v>3866</v>
      </c>
      <c r="AV237" s="8" t="s">
        <v>2862</v>
      </c>
      <c r="AW237" s="245">
        <v>42735</v>
      </c>
      <c r="AX237" s="170">
        <v>12141.1860245515</v>
      </c>
      <c r="AY237" s="170">
        <v>9133.2000000000007</v>
      </c>
      <c r="AZ237" s="220">
        <v>0</v>
      </c>
      <c r="BA237" s="242">
        <v>4.3</v>
      </c>
      <c r="BB237" s="163" t="s">
        <v>136</v>
      </c>
      <c r="BC237" s="7" t="s">
        <v>3674</v>
      </c>
      <c r="BD237" s="143">
        <v>1270.9443818</v>
      </c>
      <c r="BE237" s="123" t="s">
        <v>2864</v>
      </c>
    </row>
    <row r="238" spans="1:57" s="144" customFormat="1" ht="93" customHeight="1">
      <c r="A238" s="7">
        <v>2</v>
      </c>
      <c r="B238" s="7" t="s">
        <v>3867</v>
      </c>
      <c r="C238" s="7" t="s">
        <v>133</v>
      </c>
      <c r="D238" s="7" t="s">
        <v>2871</v>
      </c>
      <c r="E238" s="163" t="s">
        <v>2851</v>
      </c>
      <c r="F238" s="7" t="s">
        <v>2852</v>
      </c>
      <c r="G238" s="163" t="s">
        <v>2853</v>
      </c>
      <c r="H238" s="73" t="s">
        <v>408</v>
      </c>
      <c r="I238" s="11">
        <v>880770</v>
      </c>
      <c r="J238" s="164" t="s">
        <v>3868</v>
      </c>
      <c r="K238" s="164" t="s">
        <v>2937</v>
      </c>
      <c r="L238" s="164" t="str">
        <f t="shared" si="42"/>
        <v>СМР, ПНР, оборудование, материалы</v>
      </c>
      <c r="M238" s="165" t="s">
        <v>2856</v>
      </c>
      <c r="N238" s="62" t="s">
        <v>2675</v>
      </c>
      <c r="O238" s="164" t="s">
        <v>2857</v>
      </c>
      <c r="P238" s="165" t="s">
        <v>2858</v>
      </c>
      <c r="Q238" s="242">
        <v>2879.5918479999996</v>
      </c>
      <c r="R238" s="242">
        <f t="shared" si="43"/>
        <v>3397.9183806399992</v>
      </c>
      <c r="S238" s="242">
        <v>2447.6530707999996</v>
      </c>
      <c r="T238" s="242">
        <f t="shared" si="44"/>
        <v>2888.2306235439992</v>
      </c>
      <c r="U238" s="242">
        <f t="shared" si="45"/>
        <v>2447.6530707999996</v>
      </c>
      <c r="V238" s="242">
        <f t="shared" si="46"/>
        <v>2888.2306235439992</v>
      </c>
      <c r="W238" s="163" t="s">
        <v>3327</v>
      </c>
      <c r="X238" s="7" t="s">
        <v>133</v>
      </c>
      <c r="Y238" s="7" t="s">
        <v>133</v>
      </c>
      <c r="Z238" s="163" t="s">
        <v>144</v>
      </c>
      <c r="AA238" s="10">
        <v>42551</v>
      </c>
      <c r="AB238" s="10">
        <f t="shared" si="49"/>
        <v>42586</v>
      </c>
      <c r="AC238" s="163" t="s">
        <v>501</v>
      </c>
      <c r="AD238" s="220" t="s">
        <v>501</v>
      </c>
      <c r="AE238" s="164" t="str">
        <f t="shared" si="41"/>
        <v>Выполнение СМР, ПНР, оборудование, материалы</v>
      </c>
      <c r="AF238" s="165" t="s">
        <v>146</v>
      </c>
      <c r="AG238" s="163">
        <v>796</v>
      </c>
      <c r="AH238" s="163" t="s">
        <v>147</v>
      </c>
      <c r="AI238" s="163">
        <v>1</v>
      </c>
      <c r="AJ238" s="163">
        <v>45</v>
      </c>
      <c r="AK238" s="163" t="s">
        <v>1128</v>
      </c>
      <c r="AL238" s="243">
        <f t="shared" si="47"/>
        <v>42606</v>
      </c>
      <c r="AM238" s="243">
        <f t="shared" si="48"/>
        <v>42606</v>
      </c>
      <c r="AN238" s="10">
        <v>42735</v>
      </c>
      <c r="AO238" s="11">
        <v>2016</v>
      </c>
      <c r="AP238" s="11" t="s">
        <v>501</v>
      </c>
      <c r="AQ238" s="11" t="s">
        <v>136</v>
      </c>
      <c r="AR238" s="244" t="s">
        <v>501</v>
      </c>
      <c r="AS238" s="7" t="s">
        <v>2859</v>
      </c>
      <c r="AT238" s="220" t="s">
        <v>3869</v>
      </c>
      <c r="AU238" s="164" t="s">
        <v>3870</v>
      </c>
      <c r="AV238" s="8" t="s">
        <v>2862</v>
      </c>
      <c r="AW238" s="245">
        <v>42735</v>
      </c>
      <c r="AX238" s="170">
        <v>6494.1227573182241</v>
      </c>
      <c r="AY238" s="170">
        <v>4885.1999999999989</v>
      </c>
      <c r="AZ238" s="220">
        <v>0</v>
      </c>
      <c r="BA238" s="242">
        <v>2.2999999999999998</v>
      </c>
      <c r="BB238" s="163" t="s">
        <v>136</v>
      </c>
      <c r="BC238" s="7" t="s">
        <v>3674</v>
      </c>
      <c r="BD238" s="143">
        <v>637.80202419999989</v>
      </c>
      <c r="BE238" s="123" t="s">
        <v>2864</v>
      </c>
    </row>
    <row r="239" spans="1:57" s="144" customFormat="1" ht="101.25" customHeight="1">
      <c r="A239" s="7">
        <v>2</v>
      </c>
      <c r="B239" s="7" t="s">
        <v>3871</v>
      </c>
      <c r="C239" s="7" t="s">
        <v>133</v>
      </c>
      <c r="D239" s="7" t="s">
        <v>2871</v>
      </c>
      <c r="E239" s="163" t="s">
        <v>2851</v>
      </c>
      <c r="F239" s="7" t="s">
        <v>2852</v>
      </c>
      <c r="G239" s="163" t="s">
        <v>2853</v>
      </c>
      <c r="H239" s="73" t="s">
        <v>408</v>
      </c>
      <c r="I239" s="11">
        <v>880771</v>
      </c>
      <c r="J239" s="164" t="s">
        <v>3872</v>
      </c>
      <c r="K239" s="164" t="s">
        <v>2937</v>
      </c>
      <c r="L239" s="164" t="str">
        <f t="shared" si="42"/>
        <v>СМР, ПНР, оборудование, материалы</v>
      </c>
      <c r="M239" s="165" t="s">
        <v>2856</v>
      </c>
      <c r="N239" s="62" t="s">
        <v>2675</v>
      </c>
      <c r="O239" s="164" t="s">
        <v>2857</v>
      </c>
      <c r="P239" s="165" t="s">
        <v>2858</v>
      </c>
      <c r="Q239" s="242">
        <v>5450.5902079999996</v>
      </c>
      <c r="R239" s="242">
        <f t="shared" si="43"/>
        <v>6431.6964454399995</v>
      </c>
      <c r="S239" s="242">
        <v>4633.0016767999996</v>
      </c>
      <c r="T239" s="242">
        <f t="shared" si="44"/>
        <v>5466.9419786239996</v>
      </c>
      <c r="U239" s="242">
        <f t="shared" si="45"/>
        <v>4633.0016767999996</v>
      </c>
      <c r="V239" s="242">
        <f t="shared" si="46"/>
        <v>5466.9419786239996</v>
      </c>
      <c r="W239" s="163" t="s">
        <v>3327</v>
      </c>
      <c r="X239" s="7" t="s">
        <v>133</v>
      </c>
      <c r="Y239" s="7" t="s">
        <v>133</v>
      </c>
      <c r="Z239" s="163" t="s">
        <v>144</v>
      </c>
      <c r="AA239" s="10">
        <v>42551</v>
      </c>
      <c r="AB239" s="10">
        <f t="shared" si="49"/>
        <v>42586</v>
      </c>
      <c r="AC239" s="163" t="s">
        <v>501</v>
      </c>
      <c r="AD239" s="220" t="s">
        <v>501</v>
      </c>
      <c r="AE239" s="164" t="str">
        <f t="shared" si="41"/>
        <v>Выполнение СМР, ПНР, оборудование, материалы</v>
      </c>
      <c r="AF239" s="165" t="s">
        <v>146</v>
      </c>
      <c r="AG239" s="163">
        <v>796</v>
      </c>
      <c r="AH239" s="163" t="s">
        <v>147</v>
      </c>
      <c r="AI239" s="163">
        <v>1</v>
      </c>
      <c r="AJ239" s="163">
        <v>45</v>
      </c>
      <c r="AK239" s="163" t="s">
        <v>1128</v>
      </c>
      <c r="AL239" s="243">
        <f t="shared" si="47"/>
        <v>42606</v>
      </c>
      <c r="AM239" s="243">
        <f t="shared" si="48"/>
        <v>42606</v>
      </c>
      <c r="AN239" s="10">
        <v>42735</v>
      </c>
      <c r="AO239" s="11">
        <v>2016</v>
      </c>
      <c r="AP239" s="11" t="s">
        <v>501</v>
      </c>
      <c r="AQ239" s="11" t="s">
        <v>136</v>
      </c>
      <c r="AR239" s="244" t="s">
        <v>501</v>
      </c>
      <c r="AS239" s="7" t="s">
        <v>2859</v>
      </c>
      <c r="AT239" s="220" t="s">
        <v>3873</v>
      </c>
      <c r="AU239" s="164" t="s">
        <v>3874</v>
      </c>
      <c r="AV239" s="8" t="s">
        <v>2862</v>
      </c>
      <c r="AW239" s="245">
        <v>42735</v>
      </c>
      <c r="AX239" s="170">
        <v>12423.539187913126</v>
      </c>
      <c r="AY239" s="170">
        <v>9345.5999999999985</v>
      </c>
      <c r="AZ239" s="220">
        <v>0</v>
      </c>
      <c r="BA239" s="242">
        <v>4.4000000000000004</v>
      </c>
      <c r="BB239" s="163" t="s">
        <v>136</v>
      </c>
      <c r="BC239" s="7" t="s">
        <v>3674</v>
      </c>
      <c r="BD239" s="143">
        <v>1305.9794431999999</v>
      </c>
      <c r="BE239" s="123" t="s">
        <v>2864</v>
      </c>
    </row>
    <row r="240" spans="1:57" s="144" customFormat="1" ht="93" customHeight="1">
      <c r="A240" s="7">
        <v>2</v>
      </c>
      <c r="B240" s="7" t="s">
        <v>3875</v>
      </c>
      <c r="C240" s="7" t="s">
        <v>133</v>
      </c>
      <c r="D240" s="7" t="s">
        <v>2871</v>
      </c>
      <c r="E240" s="163" t="s">
        <v>2851</v>
      </c>
      <c r="F240" s="7" t="s">
        <v>2852</v>
      </c>
      <c r="G240" s="163" t="s">
        <v>2853</v>
      </c>
      <c r="H240" s="73" t="s">
        <v>408</v>
      </c>
      <c r="I240" s="11">
        <v>880772</v>
      </c>
      <c r="J240" s="164" t="s">
        <v>3876</v>
      </c>
      <c r="K240" s="164" t="s">
        <v>2937</v>
      </c>
      <c r="L240" s="164" t="str">
        <f t="shared" si="42"/>
        <v>СМР, ПНР, оборудование, материалы</v>
      </c>
      <c r="M240" s="165" t="s">
        <v>2856</v>
      </c>
      <c r="N240" s="62" t="s">
        <v>2675</v>
      </c>
      <c r="O240" s="164" t="s">
        <v>2857</v>
      </c>
      <c r="P240" s="165" t="s">
        <v>2858</v>
      </c>
      <c r="Q240" s="242">
        <v>5326.7475840000006</v>
      </c>
      <c r="R240" s="242">
        <f t="shared" si="43"/>
        <v>6285.5621491200009</v>
      </c>
      <c r="S240" s="242">
        <v>4527.7354464</v>
      </c>
      <c r="T240" s="242">
        <f t="shared" si="44"/>
        <v>5342.7278267519996</v>
      </c>
      <c r="U240" s="242">
        <f t="shared" si="45"/>
        <v>4527.7354464</v>
      </c>
      <c r="V240" s="242">
        <f t="shared" si="46"/>
        <v>5342.7278267519996</v>
      </c>
      <c r="W240" s="163" t="s">
        <v>3327</v>
      </c>
      <c r="X240" s="7" t="s">
        <v>133</v>
      </c>
      <c r="Y240" s="7" t="s">
        <v>133</v>
      </c>
      <c r="Z240" s="163" t="s">
        <v>144</v>
      </c>
      <c r="AA240" s="10">
        <v>42551</v>
      </c>
      <c r="AB240" s="10">
        <f t="shared" si="49"/>
        <v>42586</v>
      </c>
      <c r="AC240" s="163" t="s">
        <v>501</v>
      </c>
      <c r="AD240" s="220" t="s">
        <v>501</v>
      </c>
      <c r="AE240" s="164" t="str">
        <f t="shared" si="41"/>
        <v>Выполнение СМР, ПНР, оборудование, материалы</v>
      </c>
      <c r="AF240" s="165" t="s">
        <v>146</v>
      </c>
      <c r="AG240" s="163">
        <v>796</v>
      </c>
      <c r="AH240" s="163" t="s">
        <v>147</v>
      </c>
      <c r="AI240" s="163">
        <v>1</v>
      </c>
      <c r="AJ240" s="163">
        <v>45</v>
      </c>
      <c r="AK240" s="163" t="s">
        <v>1128</v>
      </c>
      <c r="AL240" s="243">
        <f t="shared" si="47"/>
        <v>42606</v>
      </c>
      <c r="AM240" s="243">
        <f t="shared" si="48"/>
        <v>42606</v>
      </c>
      <c r="AN240" s="10">
        <v>42735</v>
      </c>
      <c r="AO240" s="11">
        <v>2016</v>
      </c>
      <c r="AP240" s="11" t="s">
        <v>501</v>
      </c>
      <c r="AQ240" s="11" t="s">
        <v>136</v>
      </c>
      <c r="AR240" s="244" t="s">
        <v>501</v>
      </c>
      <c r="AS240" s="7" t="s">
        <v>2859</v>
      </c>
      <c r="AT240" s="220" t="s">
        <v>3877</v>
      </c>
      <c r="AU240" s="164" t="s">
        <v>3878</v>
      </c>
      <c r="AV240" s="8" t="s">
        <v>2862</v>
      </c>
      <c r="AW240" s="245">
        <v>42735</v>
      </c>
      <c r="AX240" s="170">
        <v>12141.186024551464</v>
      </c>
      <c r="AY240" s="170">
        <v>9133.2000000000007</v>
      </c>
      <c r="AZ240" s="220">
        <v>0</v>
      </c>
      <c r="BA240" s="242">
        <v>4.3</v>
      </c>
      <c r="BB240" s="163" t="s">
        <v>136</v>
      </c>
      <c r="BC240" s="7" t="s">
        <v>3674</v>
      </c>
      <c r="BD240" s="143">
        <v>1276.2473136000001</v>
      </c>
      <c r="BE240" s="123" t="s">
        <v>2864</v>
      </c>
    </row>
    <row r="241" spans="1:57" s="144" customFormat="1" ht="93" customHeight="1">
      <c r="A241" s="7">
        <v>2</v>
      </c>
      <c r="B241" s="7" t="s">
        <v>3879</v>
      </c>
      <c r="C241" s="7" t="s">
        <v>133</v>
      </c>
      <c r="D241" s="7" t="s">
        <v>2871</v>
      </c>
      <c r="E241" s="163" t="s">
        <v>2851</v>
      </c>
      <c r="F241" s="7" t="s">
        <v>2852</v>
      </c>
      <c r="G241" s="163" t="s">
        <v>2853</v>
      </c>
      <c r="H241" s="73" t="s">
        <v>408</v>
      </c>
      <c r="I241" s="11">
        <v>880773</v>
      </c>
      <c r="J241" s="164" t="s">
        <v>3880</v>
      </c>
      <c r="K241" s="164" t="s">
        <v>2937</v>
      </c>
      <c r="L241" s="164" t="str">
        <f t="shared" si="42"/>
        <v>СМР, ПНР, оборудование, материалы</v>
      </c>
      <c r="M241" s="165" t="s">
        <v>2856</v>
      </c>
      <c r="N241" s="62" t="s">
        <v>2675</v>
      </c>
      <c r="O241" s="164" t="s">
        <v>2857</v>
      </c>
      <c r="P241" s="165" t="s">
        <v>2858</v>
      </c>
      <c r="Q241" s="242">
        <v>2353.6648000000009</v>
      </c>
      <c r="R241" s="242">
        <f t="shared" si="43"/>
        <v>2777.3244640000007</v>
      </c>
      <c r="S241" s="242">
        <v>2000.6150800000007</v>
      </c>
      <c r="T241" s="242">
        <f t="shared" si="44"/>
        <v>2360.7257944000007</v>
      </c>
      <c r="U241" s="242">
        <f t="shared" si="45"/>
        <v>2000.6150800000007</v>
      </c>
      <c r="V241" s="242">
        <f t="shared" si="46"/>
        <v>2360.7257944000007</v>
      </c>
      <c r="W241" s="163" t="s">
        <v>3327</v>
      </c>
      <c r="X241" s="7" t="s">
        <v>133</v>
      </c>
      <c r="Y241" s="7" t="s">
        <v>133</v>
      </c>
      <c r="Z241" s="163" t="s">
        <v>144</v>
      </c>
      <c r="AA241" s="10">
        <v>42551</v>
      </c>
      <c r="AB241" s="10">
        <f t="shared" si="49"/>
        <v>42586</v>
      </c>
      <c r="AC241" s="163" t="s">
        <v>501</v>
      </c>
      <c r="AD241" s="220" t="s">
        <v>501</v>
      </c>
      <c r="AE241" s="164" t="str">
        <f t="shared" si="41"/>
        <v>Выполнение СМР, ПНР, оборудование, материалы</v>
      </c>
      <c r="AF241" s="165" t="s">
        <v>146</v>
      </c>
      <c r="AG241" s="163">
        <v>796</v>
      </c>
      <c r="AH241" s="163" t="s">
        <v>147</v>
      </c>
      <c r="AI241" s="163">
        <v>1</v>
      </c>
      <c r="AJ241" s="163">
        <v>45</v>
      </c>
      <c r="AK241" s="163" t="s">
        <v>1128</v>
      </c>
      <c r="AL241" s="243">
        <f t="shared" si="47"/>
        <v>42606</v>
      </c>
      <c r="AM241" s="243">
        <f t="shared" si="48"/>
        <v>42606</v>
      </c>
      <c r="AN241" s="10">
        <v>42735</v>
      </c>
      <c r="AO241" s="11">
        <v>2016</v>
      </c>
      <c r="AP241" s="11" t="s">
        <v>501</v>
      </c>
      <c r="AQ241" s="11" t="s">
        <v>136</v>
      </c>
      <c r="AR241" s="244" t="s">
        <v>501</v>
      </c>
      <c r="AS241" s="7" t="s">
        <v>2859</v>
      </c>
      <c r="AT241" s="220" t="s">
        <v>3881</v>
      </c>
      <c r="AU241" s="164" t="s">
        <v>3882</v>
      </c>
      <c r="AV241" s="8" t="s">
        <v>2862</v>
      </c>
      <c r="AW241" s="245">
        <v>42735</v>
      </c>
      <c r="AX241" s="170">
        <v>5364.7101038715764</v>
      </c>
      <c r="AY241" s="170">
        <v>4035.6000000000004</v>
      </c>
      <c r="AZ241" s="220">
        <v>0</v>
      </c>
      <c r="BA241" s="242">
        <v>1.9</v>
      </c>
      <c r="BB241" s="163" t="s">
        <v>136</v>
      </c>
      <c r="BC241" s="7" t="s">
        <v>3674</v>
      </c>
      <c r="BD241" s="143">
        <v>563.94441999999992</v>
      </c>
      <c r="BE241" s="123" t="s">
        <v>2864</v>
      </c>
    </row>
    <row r="242" spans="1:57" s="144" customFormat="1" ht="93" customHeight="1">
      <c r="A242" s="7">
        <v>2</v>
      </c>
      <c r="B242" s="7" t="s">
        <v>3883</v>
      </c>
      <c r="C242" s="7" t="s">
        <v>133</v>
      </c>
      <c r="D242" s="7" t="s">
        <v>2871</v>
      </c>
      <c r="E242" s="163" t="s">
        <v>2851</v>
      </c>
      <c r="F242" s="7" t="s">
        <v>2852</v>
      </c>
      <c r="G242" s="163" t="s">
        <v>2853</v>
      </c>
      <c r="H242" s="73" t="s">
        <v>408</v>
      </c>
      <c r="I242" s="11">
        <v>880774</v>
      </c>
      <c r="J242" s="164" t="s">
        <v>3884</v>
      </c>
      <c r="K242" s="164" t="s">
        <v>2937</v>
      </c>
      <c r="L242" s="164" t="str">
        <f t="shared" si="42"/>
        <v>СМР, ПНР, оборудование, материалы</v>
      </c>
      <c r="M242" s="165" t="s">
        <v>2856</v>
      </c>
      <c r="N242" s="62" t="s">
        <v>2675</v>
      </c>
      <c r="O242" s="164" t="s">
        <v>2857</v>
      </c>
      <c r="P242" s="165" t="s">
        <v>2858</v>
      </c>
      <c r="Q242" s="242">
        <v>5202.9049599999998</v>
      </c>
      <c r="R242" s="242">
        <f t="shared" si="43"/>
        <v>6139.4278527999995</v>
      </c>
      <c r="S242" s="242">
        <v>4422.4692159999995</v>
      </c>
      <c r="T242" s="242">
        <f t="shared" si="44"/>
        <v>5218.5136748799987</v>
      </c>
      <c r="U242" s="242">
        <f t="shared" si="45"/>
        <v>4422.4692159999995</v>
      </c>
      <c r="V242" s="242">
        <f t="shared" si="46"/>
        <v>5218.5136748799987</v>
      </c>
      <c r="W242" s="163" t="s">
        <v>3327</v>
      </c>
      <c r="X242" s="7" t="s">
        <v>133</v>
      </c>
      <c r="Y242" s="7" t="s">
        <v>133</v>
      </c>
      <c r="Z242" s="163" t="s">
        <v>144</v>
      </c>
      <c r="AA242" s="10">
        <v>42551</v>
      </c>
      <c r="AB242" s="10">
        <f t="shared" si="49"/>
        <v>42586</v>
      </c>
      <c r="AC242" s="163" t="s">
        <v>501</v>
      </c>
      <c r="AD242" s="220" t="s">
        <v>501</v>
      </c>
      <c r="AE242" s="164" t="str">
        <f t="shared" si="41"/>
        <v>Выполнение СМР, ПНР, оборудование, материалы</v>
      </c>
      <c r="AF242" s="165" t="s">
        <v>146</v>
      </c>
      <c r="AG242" s="163">
        <v>796</v>
      </c>
      <c r="AH242" s="163" t="s">
        <v>147</v>
      </c>
      <c r="AI242" s="163">
        <v>1</v>
      </c>
      <c r="AJ242" s="163">
        <v>45</v>
      </c>
      <c r="AK242" s="163" t="s">
        <v>1128</v>
      </c>
      <c r="AL242" s="243">
        <f t="shared" si="47"/>
        <v>42606</v>
      </c>
      <c r="AM242" s="243">
        <f t="shared" si="48"/>
        <v>42606</v>
      </c>
      <c r="AN242" s="10">
        <v>42735</v>
      </c>
      <c r="AO242" s="11">
        <v>2016</v>
      </c>
      <c r="AP242" s="11" t="s">
        <v>501</v>
      </c>
      <c r="AQ242" s="11" t="s">
        <v>136</v>
      </c>
      <c r="AR242" s="244" t="s">
        <v>501</v>
      </c>
      <c r="AS242" s="7" t="s">
        <v>2859</v>
      </c>
      <c r="AT242" s="220" t="s">
        <v>3885</v>
      </c>
      <c r="AU242" s="164" t="s">
        <v>3886</v>
      </c>
      <c r="AV242" s="8" t="s">
        <v>2862</v>
      </c>
      <c r="AW242" s="245">
        <v>42735</v>
      </c>
      <c r="AX242" s="170">
        <v>11858.8328611898</v>
      </c>
      <c r="AY242" s="170">
        <v>8920.7999999999993</v>
      </c>
      <c r="AZ242" s="220">
        <v>0</v>
      </c>
      <c r="BA242" s="242">
        <v>4.2</v>
      </c>
      <c r="BB242" s="163" t="s">
        <v>136</v>
      </c>
      <c r="BC242" s="7" t="s">
        <v>3674</v>
      </c>
      <c r="BD242" s="143">
        <v>1246.5151839999999</v>
      </c>
      <c r="BE242" s="123" t="s">
        <v>2864</v>
      </c>
    </row>
    <row r="243" spans="1:57" s="144" customFormat="1" ht="73.5" customHeight="1">
      <c r="A243" s="7">
        <v>2</v>
      </c>
      <c r="B243" s="7" t="s">
        <v>3887</v>
      </c>
      <c r="C243" s="7" t="s">
        <v>133</v>
      </c>
      <c r="D243" s="7" t="s">
        <v>2871</v>
      </c>
      <c r="E243" s="163" t="s">
        <v>2851</v>
      </c>
      <c r="F243" s="7" t="s">
        <v>2852</v>
      </c>
      <c r="G243" s="163" t="s">
        <v>2853</v>
      </c>
      <c r="H243" s="73" t="s">
        <v>408</v>
      </c>
      <c r="I243" s="11">
        <v>880775</v>
      </c>
      <c r="J243" s="164" t="s">
        <v>3888</v>
      </c>
      <c r="K243" s="164" t="s">
        <v>2937</v>
      </c>
      <c r="L243" s="164" t="str">
        <f t="shared" si="42"/>
        <v>СМР, ПНР, оборудование, материалы</v>
      </c>
      <c r="M243" s="165" t="s">
        <v>2856</v>
      </c>
      <c r="N243" s="62" t="s">
        <v>2675</v>
      </c>
      <c r="O243" s="164" t="s">
        <v>2857</v>
      </c>
      <c r="P243" s="165" t="s">
        <v>2858</v>
      </c>
      <c r="Q243" s="242">
        <v>2973.0649360000011</v>
      </c>
      <c r="R243" s="242">
        <f t="shared" si="43"/>
        <v>3508.216624480001</v>
      </c>
      <c r="S243" s="242">
        <v>2527.105195600001</v>
      </c>
      <c r="T243" s="242">
        <f t="shared" si="44"/>
        <v>2981.9841308080008</v>
      </c>
      <c r="U243" s="242">
        <f t="shared" si="45"/>
        <v>2527.105195600001</v>
      </c>
      <c r="V243" s="242">
        <f t="shared" si="46"/>
        <v>2981.9841308080008</v>
      </c>
      <c r="W243" s="163" t="s">
        <v>3327</v>
      </c>
      <c r="X243" s="7" t="s">
        <v>133</v>
      </c>
      <c r="Y243" s="7" t="s">
        <v>133</v>
      </c>
      <c r="Z243" s="163" t="s">
        <v>144</v>
      </c>
      <c r="AA243" s="10">
        <v>42551</v>
      </c>
      <c r="AB243" s="10">
        <f t="shared" si="49"/>
        <v>42586</v>
      </c>
      <c r="AC243" s="163" t="s">
        <v>501</v>
      </c>
      <c r="AD243" s="220" t="s">
        <v>501</v>
      </c>
      <c r="AE243" s="164" t="str">
        <f t="shared" si="41"/>
        <v>Выполнение СМР, ПНР, оборудование, материалы</v>
      </c>
      <c r="AF243" s="165" t="s">
        <v>146</v>
      </c>
      <c r="AG243" s="163">
        <v>796</v>
      </c>
      <c r="AH243" s="163" t="s">
        <v>147</v>
      </c>
      <c r="AI243" s="163">
        <v>1</v>
      </c>
      <c r="AJ243" s="163">
        <v>45</v>
      </c>
      <c r="AK243" s="163" t="s">
        <v>1128</v>
      </c>
      <c r="AL243" s="243">
        <f t="shared" si="47"/>
        <v>42606</v>
      </c>
      <c r="AM243" s="243">
        <f t="shared" si="48"/>
        <v>42606</v>
      </c>
      <c r="AN243" s="10">
        <v>42735</v>
      </c>
      <c r="AO243" s="11">
        <v>2016</v>
      </c>
      <c r="AP243" s="11" t="s">
        <v>501</v>
      </c>
      <c r="AQ243" s="11" t="s">
        <v>136</v>
      </c>
      <c r="AR243" s="244" t="s">
        <v>501</v>
      </c>
      <c r="AS243" s="7" t="s">
        <v>2859</v>
      </c>
      <c r="AT243" s="220" t="s">
        <v>3889</v>
      </c>
      <c r="AU243" s="164" t="s">
        <v>3890</v>
      </c>
      <c r="AV243" s="8" t="s">
        <v>2862</v>
      </c>
      <c r="AW243" s="245">
        <v>42735</v>
      </c>
      <c r="AX243" s="170">
        <v>6776.4759206798863</v>
      </c>
      <c r="AY243" s="170">
        <v>5097.6000000000004</v>
      </c>
      <c r="AZ243" s="220">
        <v>0</v>
      </c>
      <c r="BA243" s="242">
        <v>2.4</v>
      </c>
      <c r="BB243" s="163" t="s">
        <v>136</v>
      </c>
      <c r="BC243" s="7" t="s">
        <v>3674</v>
      </c>
      <c r="BD243" s="143">
        <v>712.32921939999994</v>
      </c>
      <c r="BE243" s="123" t="s">
        <v>2864</v>
      </c>
    </row>
    <row r="244" spans="1:57" s="144" customFormat="1" ht="108.75" customHeight="1">
      <c r="A244" s="7">
        <v>2</v>
      </c>
      <c r="B244" s="7" t="s">
        <v>3891</v>
      </c>
      <c r="C244" s="7" t="s">
        <v>133</v>
      </c>
      <c r="D244" s="7" t="s">
        <v>2871</v>
      </c>
      <c r="E244" s="163" t="s">
        <v>2851</v>
      </c>
      <c r="F244" s="7" t="s">
        <v>2852</v>
      </c>
      <c r="G244" s="163" t="s">
        <v>2853</v>
      </c>
      <c r="H244" s="73" t="s">
        <v>408</v>
      </c>
      <c r="I244" s="11">
        <v>880776</v>
      </c>
      <c r="J244" s="164" t="s">
        <v>3892</v>
      </c>
      <c r="K244" s="164" t="s">
        <v>2937</v>
      </c>
      <c r="L244" s="164" t="str">
        <f t="shared" si="42"/>
        <v>СМР, ПНР, оборудование, материалы</v>
      </c>
      <c r="M244" s="165" t="s">
        <v>2856</v>
      </c>
      <c r="N244" s="62" t="s">
        <v>2675</v>
      </c>
      <c r="O244" s="164" t="s">
        <v>2857</v>
      </c>
      <c r="P244" s="165" t="s">
        <v>2858</v>
      </c>
      <c r="Q244" s="242">
        <v>4013.6459280000017</v>
      </c>
      <c r="R244" s="242">
        <f t="shared" si="43"/>
        <v>4736.1021950400018</v>
      </c>
      <c r="S244" s="242">
        <v>3411.5990388000014</v>
      </c>
      <c r="T244" s="242">
        <f t="shared" si="44"/>
        <v>4025.6868657840014</v>
      </c>
      <c r="U244" s="242">
        <f t="shared" si="45"/>
        <v>3411.5990388000014</v>
      </c>
      <c r="V244" s="242">
        <f t="shared" si="46"/>
        <v>4025.6868657840014</v>
      </c>
      <c r="W244" s="163" t="s">
        <v>3327</v>
      </c>
      <c r="X244" s="7" t="s">
        <v>133</v>
      </c>
      <c r="Y244" s="7" t="s">
        <v>133</v>
      </c>
      <c r="Z244" s="163" t="s">
        <v>144</v>
      </c>
      <c r="AA244" s="10">
        <v>42551</v>
      </c>
      <c r="AB244" s="10">
        <f t="shared" si="49"/>
        <v>42586</v>
      </c>
      <c r="AC244" s="163" t="s">
        <v>501</v>
      </c>
      <c r="AD244" s="220" t="s">
        <v>501</v>
      </c>
      <c r="AE244" s="164" t="str">
        <f t="shared" si="41"/>
        <v>Выполнение СМР, ПНР, оборудование, материалы</v>
      </c>
      <c r="AF244" s="165" t="s">
        <v>146</v>
      </c>
      <c r="AG244" s="163">
        <v>796</v>
      </c>
      <c r="AH244" s="163" t="s">
        <v>147</v>
      </c>
      <c r="AI244" s="163">
        <v>1</v>
      </c>
      <c r="AJ244" s="163">
        <v>45</v>
      </c>
      <c r="AK244" s="163" t="s">
        <v>1128</v>
      </c>
      <c r="AL244" s="243">
        <f t="shared" si="47"/>
        <v>42606</v>
      </c>
      <c r="AM244" s="243">
        <f t="shared" si="48"/>
        <v>42606</v>
      </c>
      <c r="AN244" s="10">
        <v>42735</v>
      </c>
      <c r="AO244" s="11">
        <v>2016</v>
      </c>
      <c r="AP244" s="11" t="s">
        <v>501</v>
      </c>
      <c r="AQ244" s="11" t="s">
        <v>136</v>
      </c>
      <c r="AR244" s="244" t="s">
        <v>501</v>
      </c>
      <c r="AS244" s="7" t="s">
        <v>2859</v>
      </c>
      <c r="AT244" s="220" t="s">
        <v>3893</v>
      </c>
      <c r="AU244" s="164" t="s">
        <v>3894</v>
      </c>
      <c r="AV244" s="8" t="s">
        <v>2862</v>
      </c>
      <c r="AW244" s="245">
        <v>42735</v>
      </c>
      <c r="AX244" s="170">
        <v>9148.2424929178469</v>
      </c>
      <c r="AY244" s="170">
        <v>6881.7600000000011</v>
      </c>
      <c r="AZ244" s="220">
        <v>0</v>
      </c>
      <c r="BA244" s="242">
        <v>3.24</v>
      </c>
      <c r="BB244" s="163" t="s">
        <v>136</v>
      </c>
      <c r="BC244" s="7" t="s">
        <v>3674</v>
      </c>
      <c r="BD244" s="143">
        <v>961.63225619999992</v>
      </c>
      <c r="BE244" s="123" t="s">
        <v>2864</v>
      </c>
    </row>
    <row r="245" spans="1:57" s="144" customFormat="1" ht="108.75" customHeight="1">
      <c r="A245" s="7">
        <v>2</v>
      </c>
      <c r="B245" s="7" t="s">
        <v>3895</v>
      </c>
      <c r="C245" s="7" t="s">
        <v>133</v>
      </c>
      <c r="D245" s="7" t="s">
        <v>2871</v>
      </c>
      <c r="E245" s="163" t="s">
        <v>2851</v>
      </c>
      <c r="F245" s="7" t="s">
        <v>2852</v>
      </c>
      <c r="G245" s="163" t="s">
        <v>2853</v>
      </c>
      <c r="H245" s="73" t="s">
        <v>408</v>
      </c>
      <c r="I245" s="11">
        <v>880777</v>
      </c>
      <c r="J245" s="164" t="s">
        <v>3896</v>
      </c>
      <c r="K245" s="164" t="s">
        <v>2937</v>
      </c>
      <c r="L245" s="164" t="str">
        <f t="shared" si="42"/>
        <v>СМР, ПНР, оборудование, материалы</v>
      </c>
      <c r="M245" s="165" t="s">
        <v>2856</v>
      </c>
      <c r="N245" s="62" t="s">
        <v>2675</v>
      </c>
      <c r="O245" s="164" t="s">
        <v>2857</v>
      </c>
      <c r="P245" s="165" t="s">
        <v>2858</v>
      </c>
      <c r="Q245" s="242">
        <v>4087.9178240000001</v>
      </c>
      <c r="R245" s="242">
        <f t="shared" si="43"/>
        <v>4823.7430323199997</v>
      </c>
      <c r="S245" s="242">
        <v>3474.7301504000002</v>
      </c>
      <c r="T245" s="242">
        <f t="shared" si="44"/>
        <v>4100.1815774719998</v>
      </c>
      <c r="U245" s="242">
        <f t="shared" si="45"/>
        <v>3474.7301504000002</v>
      </c>
      <c r="V245" s="242">
        <f t="shared" si="46"/>
        <v>4100.1815774719998</v>
      </c>
      <c r="W245" s="163" t="s">
        <v>3327</v>
      </c>
      <c r="X245" s="7" t="s">
        <v>133</v>
      </c>
      <c r="Y245" s="7" t="s">
        <v>133</v>
      </c>
      <c r="Z245" s="163" t="s">
        <v>144</v>
      </c>
      <c r="AA245" s="10">
        <v>42551</v>
      </c>
      <c r="AB245" s="10">
        <f t="shared" si="49"/>
        <v>42586</v>
      </c>
      <c r="AC245" s="163" t="s">
        <v>501</v>
      </c>
      <c r="AD245" s="220" t="s">
        <v>501</v>
      </c>
      <c r="AE245" s="164" t="str">
        <f t="shared" si="41"/>
        <v>Выполнение СМР, ПНР, оборудование, материалы</v>
      </c>
      <c r="AF245" s="165" t="s">
        <v>146</v>
      </c>
      <c r="AG245" s="163">
        <v>796</v>
      </c>
      <c r="AH245" s="163" t="s">
        <v>147</v>
      </c>
      <c r="AI245" s="163">
        <v>1</v>
      </c>
      <c r="AJ245" s="163">
        <v>45</v>
      </c>
      <c r="AK245" s="163" t="s">
        <v>1128</v>
      </c>
      <c r="AL245" s="243">
        <f t="shared" si="47"/>
        <v>42606</v>
      </c>
      <c r="AM245" s="243">
        <f t="shared" si="48"/>
        <v>42606</v>
      </c>
      <c r="AN245" s="10">
        <v>42735</v>
      </c>
      <c r="AO245" s="11">
        <v>2016</v>
      </c>
      <c r="AP245" s="11" t="s">
        <v>501</v>
      </c>
      <c r="AQ245" s="11" t="s">
        <v>136</v>
      </c>
      <c r="AR245" s="244" t="s">
        <v>501</v>
      </c>
      <c r="AS245" s="7" t="s">
        <v>2859</v>
      </c>
      <c r="AT245" s="220" t="s">
        <v>3897</v>
      </c>
      <c r="AU245" s="164" t="s">
        <v>3898</v>
      </c>
      <c r="AV245" s="8" t="s">
        <v>2862</v>
      </c>
      <c r="AW245" s="245">
        <v>42735</v>
      </c>
      <c r="AX245" s="170">
        <v>9317.654390934842</v>
      </c>
      <c r="AY245" s="170">
        <v>7009.1999999999989</v>
      </c>
      <c r="AZ245" s="220">
        <v>0</v>
      </c>
      <c r="BA245" s="242">
        <v>3.3</v>
      </c>
      <c r="BB245" s="163" t="s">
        <v>136</v>
      </c>
      <c r="BC245" s="7" t="s">
        <v>3674</v>
      </c>
      <c r="BD245" s="143">
        <v>979.52120959999991</v>
      </c>
      <c r="BE245" s="123" t="s">
        <v>2864</v>
      </c>
    </row>
    <row r="246" spans="1:57" s="144" customFormat="1" ht="108.75" customHeight="1">
      <c r="A246" s="7">
        <v>2</v>
      </c>
      <c r="B246" s="7" t="s">
        <v>3899</v>
      </c>
      <c r="C246" s="7" t="s">
        <v>133</v>
      </c>
      <c r="D246" s="7" t="s">
        <v>2871</v>
      </c>
      <c r="E246" s="163" t="s">
        <v>2851</v>
      </c>
      <c r="F246" s="7" t="s">
        <v>2852</v>
      </c>
      <c r="G246" s="163" t="s">
        <v>2853</v>
      </c>
      <c r="H246" s="73" t="s">
        <v>408</v>
      </c>
      <c r="I246" s="11">
        <v>880778</v>
      </c>
      <c r="J246" s="164" t="s">
        <v>3900</v>
      </c>
      <c r="K246" s="164" t="s">
        <v>2937</v>
      </c>
      <c r="L246" s="164" t="str">
        <f t="shared" si="42"/>
        <v>СМР, ПНР, оборудование, материалы</v>
      </c>
      <c r="M246" s="165" t="s">
        <v>2856</v>
      </c>
      <c r="N246" s="62" t="s">
        <v>2675</v>
      </c>
      <c r="O246" s="164" t="s">
        <v>2857</v>
      </c>
      <c r="P246" s="165" t="s">
        <v>2858</v>
      </c>
      <c r="Q246" s="242">
        <v>2973.0649360000011</v>
      </c>
      <c r="R246" s="242">
        <f t="shared" si="43"/>
        <v>3508.216624480001</v>
      </c>
      <c r="S246" s="242">
        <v>2527.105195600001</v>
      </c>
      <c r="T246" s="242">
        <f t="shared" si="44"/>
        <v>2981.9841308080008</v>
      </c>
      <c r="U246" s="242">
        <f t="shared" si="45"/>
        <v>2527.105195600001</v>
      </c>
      <c r="V246" s="242">
        <f t="shared" si="46"/>
        <v>2981.9841308080008</v>
      </c>
      <c r="W246" s="163" t="s">
        <v>3327</v>
      </c>
      <c r="X246" s="7" t="s">
        <v>133</v>
      </c>
      <c r="Y246" s="7" t="s">
        <v>133</v>
      </c>
      <c r="Z246" s="163" t="s">
        <v>144</v>
      </c>
      <c r="AA246" s="10">
        <v>42551</v>
      </c>
      <c r="AB246" s="10">
        <f t="shared" si="49"/>
        <v>42586</v>
      </c>
      <c r="AC246" s="163" t="s">
        <v>501</v>
      </c>
      <c r="AD246" s="220" t="s">
        <v>501</v>
      </c>
      <c r="AE246" s="164" t="str">
        <f t="shared" si="41"/>
        <v>Выполнение СМР, ПНР, оборудование, материалы</v>
      </c>
      <c r="AF246" s="165" t="s">
        <v>146</v>
      </c>
      <c r="AG246" s="163">
        <v>796</v>
      </c>
      <c r="AH246" s="163" t="s">
        <v>147</v>
      </c>
      <c r="AI246" s="163">
        <v>1</v>
      </c>
      <c r="AJ246" s="163">
        <v>45</v>
      </c>
      <c r="AK246" s="163" t="s">
        <v>1128</v>
      </c>
      <c r="AL246" s="243">
        <f t="shared" si="47"/>
        <v>42606</v>
      </c>
      <c r="AM246" s="243">
        <f t="shared" si="48"/>
        <v>42606</v>
      </c>
      <c r="AN246" s="10">
        <v>42735</v>
      </c>
      <c r="AO246" s="11">
        <v>2016</v>
      </c>
      <c r="AP246" s="11" t="s">
        <v>501</v>
      </c>
      <c r="AQ246" s="11" t="s">
        <v>136</v>
      </c>
      <c r="AR246" s="244" t="s">
        <v>501</v>
      </c>
      <c r="AS246" s="7" t="s">
        <v>2859</v>
      </c>
      <c r="AT246" s="220" t="s">
        <v>3901</v>
      </c>
      <c r="AU246" s="164" t="s">
        <v>3902</v>
      </c>
      <c r="AV246" s="8" t="s">
        <v>2862</v>
      </c>
      <c r="AW246" s="245">
        <v>42735</v>
      </c>
      <c r="AX246" s="170">
        <v>6776.4759206798863</v>
      </c>
      <c r="AY246" s="170">
        <v>5097.6000000000004</v>
      </c>
      <c r="AZ246" s="220">
        <v>0</v>
      </c>
      <c r="BA246" s="242">
        <v>2.4</v>
      </c>
      <c r="BB246" s="163" t="s">
        <v>136</v>
      </c>
      <c r="BC246" s="7" t="s">
        <v>3674</v>
      </c>
      <c r="BD246" s="143">
        <v>712.32921939999994</v>
      </c>
      <c r="BE246" s="123" t="s">
        <v>2864</v>
      </c>
    </row>
    <row r="247" spans="1:57" s="144" customFormat="1" ht="72.75" customHeight="1">
      <c r="A247" s="7">
        <v>2</v>
      </c>
      <c r="B247" s="7" t="s">
        <v>3903</v>
      </c>
      <c r="C247" s="7" t="s">
        <v>133</v>
      </c>
      <c r="D247" s="7" t="s">
        <v>2871</v>
      </c>
      <c r="E247" s="163" t="s">
        <v>2851</v>
      </c>
      <c r="F247" s="7" t="s">
        <v>2852</v>
      </c>
      <c r="G247" s="163" t="s">
        <v>2853</v>
      </c>
      <c r="H247" s="73" t="s">
        <v>408</v>
      </c>
      <c r="I247" s="11">
        <v>880779</v>
      </c>
      <c r="J247" s="164" t="s">
        <v>3904</v>
      </c>
      <c r="K247" s="164" t="s">
        <v>2937</v>
      </c>
      <c r="L247" s="164" t="str">
        <f t="shared" si="42"/>
        <v>СМР, ПНР, оборудование, материалы</v>
      </c>
      <c r="M247" s="165" t="s">
        <v>2856</v>
      </c>
      <c r="N247" s="62" t="s">
        <v>2675</v>
      </c>
      <c r="O247" s="164" t="s">
        <v>2857</v>
      </c>
      <c r="P247" s="165" t="s">
        <v>2858</v>
      </c>
      <c r="Q247" s="242">
        <v>3840.1984320000001</v>
      </c>
      <c r="R247" s="242">
        <f t="shared" si="43"/>
        <v>4531.4341497599999</v>
      </c>
      <c r="S247" s="242">
        <v>3264.1686672000001</v>
      </c>
      <c r="T247" s="242">
        <f t="shared" si="44"/>
        <v>3851.7190272959997</v>
      </c>
      <c r="U247" s="242">
        <f t="shared" si="45"/>
        <v>3264.1686672000001</v>
      </c>
      <c r="V247" s="242">
        <f t="shared" si="46"/>
        <v>3851.7190272959997</v>
      </c>
      <c r="W247" s="163" t="s">
        <v>3327</v>
      </c>
      <c r="X247" s="7" t="s">
        <v>133</v>
      </c>
      <c r="Y247" s="7" t="s">
        <v>133</v>
      </c>
      <c r="Z247" s="163" t="s">
        <v>144</v>
      </c>
      <c r="AA247" s="10">
        <v>42551</v>
      </c>
      <c r="AB247" s="10">
        <f t="shared" si="49"/>
        <v>42586</v>
      </c>
      <c r="AC247" s="163" t="s">
        <v>501</v>
      </c>
      <c r="AD247" s="220" t="s">
        <v>501</v>
      </c>
      <c r="AE247" s="164" t="str">
        <f t="shared" si="41"/>
        <v>Выполнение СМР, ПНР, оборудование, материалы</v>
      </c>
      <c r="AF247" s="165" t="s">
        <v>146</v>
      </c>
      <c r="AG247" s="163">
        <v>796</v>
      </c>
      <c r="AH247" s="163" t="s">
        <v>147</v>
      </c>
      <c r="AI247" s="163">
        <v>1</v>
      </c>
      <c r="AJ247" s="163">
        <v>45</v>
      </c>
      <c r="AK247" s="163" t="s">
        <v>1128</v>
      </c>
      <c r="AL247" s="243">
        <f t="shared" si="47"/>
        <v>42606</v>
      </c>
      <c r="AM247" s="243">
        <f t="shared" si="48"/>
        <v>42606</v>
      </c>
      <c r="AN247" s="10">
        <v>42735</v>
      </c>
      <c r="AO247" s="11">
        <v>2016</v>
      </c>
      <c r="AP247" s="11" t="s">
        <v>501</v>
      </c>
      <c r="AQ247" s="11" t="s">
        <v>136</v>
      </c>
      <c r="AR247" s="244" t="s">
        <v>501</v>
      </c>
      <c r="AS247" s="7" t="s">
        <v>2859</v>
      </c>
      <c r="AT247" s="220" t="s">
        <v>3905</v>
      </c>
      <c r="AU247" s="164" t="s">
        <v>3906</v>
      </c>
      <c r="AV247" s="8" t="s">
        <v>2862</v>
      </c>
      <c r="AW247" s="245">
        <v>42735</v>
      </c>
      <c r="AX247" s="170">
        <v>8752.9480642115195</v>
      </c>
      <c r="AY247" s="170">
        <v>6584.4</v>
      </c>
      <c r="AZ247" s="220">
        <v>0</v>
      </c>
      <c r="BA247" s="242">
        <v>3.1</v>
      </c>
      <c r="BB247" s="163" t="s">
        <v>136</v>
      </c>
      <c r="BC247" s="7" t="s">
        <v>3674</v>
      </c>
      <c r="BD247" s="143">
        <v>920.10731279999993</v>
      </c>
      <c r="BE247" s="123" t="s">
        <v>2864</v>
      </c>
    </row>
    <row r="248" spans="1:57" s="144" customFormat="1" ht="72.75" customHeight="1">
      <c r="A248" s="7">
        <v>2</v>
      </c>
      <c r="B248" s="7" t="s">
        <v>3907</v>
      </c>
      <c r="C248" s="7" t="s">
        <v>133</v>
      </c>
      <c r="D248" s="7" t="s">
        <v>2871</v>
      </c>
      <c r="E248" s="163" t="s">
        <v>2851</v>
      </c>
      <c r="F248" s="7" t="s">
        <v>2852</v>
      </c>
      <c r="G248" s="163" t="s">
        <v>2853</v>
      </c>
      <c r="H248" s="73" t="s">
        <v>408</v>
      </c>
      <c r="I248" s="11">
        <v>880780</v>
      </c>
      <c r="J248" s="164" t="s">
        <v>3908</v>
      </c>
      <c r="K248" s="164" t="s">
        <v>2937</v>
      </c>
      <c r="L248" s="164" t="str">
        <f t="shared" si="42"/>
        <v>СМР, ПНР, оборудование, материалы</v>
      </c>
      <c r="M248" s="165" t="s">
        <v>2856</v>
      </c>
      <c r="N248" s="62" t="s">
        <v>2675</v>
      </c>
      <c r="O248" s="164" t="s">
        <v>2857</v>
      </c>
      <c r="P248" s="165" t="s">
        <v>2858</v>
      </c>
      <c r="Q248" s="242">
        <v>3244.7371200000007</v>
      </c>
      <c r="R248" s="242">
        <f t="shared" si="43"/>
        <v>3828.7898016000008</v>
      </c>
      <c r="S248" s="242">
        <v>2758.0265520000007</v>
      </c>
      <c r="T248" s="242">
        <f t="shared" si="44"/>
        <v>3254.4713313600005</v>
      </c>
      <c r="U248" s="242">
        <f t="shared" si="45"/>
        <v>2758.0265520000007</v>
      </c>
      <c r="V248" s="242">
        <f t="shared" si="46"/>
        <v>3254.4713313600005</v>
      </c>
      <c r="W248" s="163" t="s">
        <v>3327</v>
      </c>
      <c r="X248" s="7" t="s">
        <v>133</v>
      </c>
      <c r="Y248" s="7" t="s">
        <v>133</v>
      </c>
      <c r="Z248" s="163" t="s">
        <v>144</v>
      </c>
      <c r="AA248" s="10">
        <v>42551</v>
      </c>
      <c r="AB248" s="10">
        <f t="shared" si="49"/>
        <v>42586</v>
      </c>
      <c r="AC248" s="163" t="s">
        <v>501</v>
      </c>
      <c r="AD248" s="220" t="s">
        <v>501</v>
      </c>
      <c r="AE248" s="164" t="str">
        <f t="shared" si="41"/>
        <v>Выполнение СМР, ПНР, оборудование, материалы</v>
      </c>
      <c r="AF248" s="165" t="s">
        <v>146</v>
      </c>
      <c r="AG248" s="163">
        <v>796</v>
      </c>
      <c r="AH248" s="163" t="s">
        <v>147</v>
      </c>
      <c r="AI248" s="163">
        <v>1</v>
      </c>
      <c r="AJ248" s="163">
        <v>45</v>
      </c>
      <c r="AK248" s="163" t="s">
        <v>1128</v>
      </c>
      <c r="AL248" s="243">
        <f t="shared" si="47"/>
        <v>42606</v>
      </c>
      <c r="AM248" s="243">
        <f t="shared" si="48"/>
        <v>42606</v>
      </c>
      <c r="AN248" s="10">
        <v>42735</v>
      </c>
      <c r="AO248" s="11">
        <v>2016</v>
      </c>
      <c r="AP248" s="11" t="s">
        <v>501</v>
      </c>
      <c r="AQ248" s="11" t="s">
        <v>136</v>
      </c>
      <c r="AR248" s="244" t="s">
        <v>501</v>
      </c>
      <c r="AS248" s="7" t="s">
        <v>2859</v>
      </c>
      <c r="AT248" s="220" t="s">
        <v>3909</v>
      </c>
      <c r="AU248" s="164" t="s">
        <v>3910</v>
      </c>
      <c r="AV248" s="8" t="s">
        <v>2862</v>
      </c>
      <c r="AW248" s="245">
        <v>42735</v>
      </c>
      <c r="AX248" s="170">
        <v>7341.1822474032106</v>
      </c>
      <c r="AY248" s="170">
        <v>5522.4000000000005</v>
      </c>
      <c r="AZ248" s="220">
        <v>0</v>
      </c>
      <c r="BA248" s="242">
        <v>2.6</v>
      </c>
      <c r="BB248" s="163" t="s">
        <v>136</v>
      </c>
      <c r="BC248" s="7" t="s">
        <v>3674</v>
      </c>
      <c r="BD248" s="143">
        <v>736.41274799999985</v>
      </c>
      <c r="BE248" s="123" t="s">
        <v>2864</v>
      </c>
    </row>
    <row r="249" spans="1:57" s="144" customFormat="1" ht="72.75" customHeight="1">
      <c r="A249" s="7">
        <v>2</v>
      </c>
      <c r="B249" s="7" t="s">
        <v>3911</v>
      </c>
      <c r="C249" s="7" t="s">
        <v>133</v>
      </c>
      <c r="D249" s="7" t="s">
        <v>2871</v>
      </c>
      <c r="E249" s="163" t="s">
        <v>2851</v>
      </c>
      <c r="F249" s="7" t="s">
        <v>2852</v>
      </c>
      <c r="G249" s="163" t="s">
        <v>2853</v>
      </c>
      <c r="H249" s="73" t="s">
        <v>408</v>
      </c>
      <c r="I249" s="11">
        <v>880781</v>
      </c>
      <c r="J249" s="164" t="s">
        <v>3912</v>
      </c>
      <c r="K249" s="164" t="s">
        <v>2937</v>
      </c>
      <c r="L249" s="164" t="str">
        <f t="shared" si="42"/>
        <v>СМР, ПНР, оборудование, материалы</v>
      </c>
      <c r="M249" s="165" t="s">
        <v>2856</v>
      </c>
      <c r="N249" s="62" t="s">
        <v>2675</v>
      </c>
      <c r="O249" s="164" t="s">
        <v>2857</v>
      </c>
      <c r="P249" s="165" t="s">
        <v>2858</v>
      </c>
      <c r="Q249" s="242">
        <v>3492.4549600000005</v>
      </c>
      <c r="R249" s="242">
        <f t="shared" si="43"/>
        <v>4121.0968528000003</v>
      </c>
      <c r="S249" s="242">
        <v>2968.5867160000003</v>
      </c>
      <c r="T249" s="242">
        <f t="shared" si="44"/>
        <v>3502.9323248800001</v>
      </c>
      <c r="U249" s="242">
        <f t="shared" si="45"/>
        <v>2968.5867160000003</v>
      </c>
      <c r="V249" s="242">
        <f t="shared" si="46"/>
        <v>3502.9323248800001</v>
      </c>
      <c r="W249" s="163" t="s">
        <v>3327</v>
      </c>
      <c r="X249" s="7" t="s">
        <v>133</v>
      </c>
      <c r="Y249" s="7" t="s">
        <v>133</v>
      </c>
      <c r="Z249" s="163" t="s">
        <v>144</v>
      </c>
      <c r="AA249" s="10">
        <v>42551</v>
      </c>
      <c r="AB249" s="10">
        <f t="shared" si="49"/>
        <v>42586</v>
      </c>
      <c r="AC249" s="163" t="s">
        <v>501</v>
      </c>
      <c r="AD249" s="220" t="s">
        <v>501</v>
      </c>
      <c r="AE249" s="164" t="str">
        <f t="shared" si="41"/>
        <v>Выполнение СМР, ПНР, оборудование, материалы</v>
      </c>
      <c r="AF249" s="165" t="s">
        <v>146</v>
      </c>
      <c r="AG249" s="163">
        <v>796</v>
      </c>
      <c r="AH249" s="163" t="s">
        <v>147</v>
      </c>
      <c r="AI249" s="163">
        <v>1</v>
      </c>
      <c r="AJ249" s="163">
        <v>45</v>
      </c>
      <c r="AK249" s="163" t="s">
        <v>1128</v>
      </c>
      <c r="AL249" s="243">
        <f t="shared" si="47"/>
        <v>42606</v>
      </c>
      <c r="AM249" s="243">
        <f t="shared" si="48"/>
        <v>42606</v>
      </c>
      <c r="AN249" s="10">
        <v>42735</v>
      </c>
      <c r="AO249" s="11">
        <v>2016</v>
      </c>
      <c r="AP249" s="11" t="s">
        <v>501</v>
      </c>
      <c r="AQ249" s="11" t="s">
        <v>136</v>
      </c>
      <c r="AR249" s="244" t="s">
        <v>501</v>
      </c>
      <c r="AS249" s="7" t="s">
        <v>2859</v>
      </c>
      <c r="AT249" s="220" t="s">
        <v>3913</v>
      </c>
      <c r="AU249" s="164" t="s">
        <v>3914</v>
      </c>
      <c r="AV249" s="8" t="s">
        <v>2862</v>
      </c>
      <c r="AW249" s="245">
        <v>42735</v>
      </c>
      <c r="AX249" s="170">
        <v>7905.888574126534</v>
      </c>
      <c r="AY249" s="170">
        <v>5947.2</v>
      </c>
      <c r="AZ249" s="220">
        <v>0</v>
      </c>
      <c r="BA249" s="242">
        <v>2.8</v>
      </c>
      <c r="BB249" s="163" t="s">
        <v>136</v>
      </c>
      <c r="BC249" s="7" t="s">
        <v>3674</v>
      </c>
      <c r="BD249" s="143">
        <v>795.828934</v>
      </c>
      <c r="BE249" s="123" t="s">
        <v>2864</v>
      </c>
    </row>
    <row r="250" spans="1:57" s="144" customFormat="1" ht="72.75" customHeight="1">
      <c r="A250" s="7">
        <v>2</v>
      </c>
      <c r="B250" s="7" t="s">
        <v>3915</v>
      </c>
      <c r="C250" s="7" t="s">
        <v>133</v>
      </c>
      <c r="D250" s="7" t="s">
        <v>2871</v>
      </c>
      <c r="E250" s="163" t="s">
        <v>2851</v>
      </c>
      <c r="F250" s="7" t="s">
        <v>2852</v>
      </c>
      <c r="G250" s="163" t="s">
        <v>2853</v>
      </c>
      <c r="H250" s="73" t="s">
        <v>408</v>
      </c>
      <c r="I250" s="11">
        <v>880782</v>
      </c>
      <c r="J250" s="164" t="s">
        <v>3916</v>
      </c>
      <c r="K250" s="164" t="s">
        <v>2937</v>
      </c>
      <c r="L250" s="164" t="str">
        <f t="shared" si="42"/>
        <v>СМР, ПНР, оборудование, материалы</v>
      </c>
      <c r="M250" s="165" t="s">
        <v>2856</v>
      </c>
      <c r="N250" s="62" t="s">
        <v>2675</v>
      </c>
      <c r="O250" s="164" t="s">
        <v>2857</v>
      </c>
      <c r="P250" s="165" t="s">
        <v>2858</v>
      </c>
      <c r="Q250" s="242">
        <v>3244.7371200000007</v>
      </c>
      <c r="R250" s="242">
        <f t="shared" si="43"/>
        <v>3828.7898016000008</v>
      </c>
      <c r="S250" s="242">
        <v>2758.0265520000007</v>
      </c>
      <c r="T250" s="242">
        <f t="shared" si="44"/>
        <v>3254.4713313600005</v>
      </c>
      <c r="U250" s="242">
        <f t="shared" si="45"/>
        <v>2758.0265520000007</v>
      </c>
      <c r="V250" s="242">
        <f t="shared" si="46"/>
        <v>3254.4713313600005</v>
      </c>
      <c r="W250" s="163" t="s">
        <v>3327</v>
      </c>
      <c r="X250" s="7" t="s">
        <v>133</v>
      </c>
      <c r="Y250" s="7" t="s">
        <v>133</v>
      </c>
      <c r="Z250" s="163" t="s">
        <v>144</v>
      </c>
      <c r="AA250" s="10">
        <v>42551</v>
      </c>
      <c r="AB250" s="10">
        <f t="shared" si="49"/>
        <v>42586</v>
      </c>
      <c r="AC250" s="163" t="s">
        <v>501</v>
      </c>
      <c r="AD250" s="220" t="s">
        <v>501</v>
      </c>
      <c r="AE250" s="164" t="str">
        <f t="shared" si="41"/>
        <v>Выполнение СМР, ПНР, оборудование, материалы</v>
      </c>
      <c r="AF250" s="165" t="s">
        <v>146</v>
      </c>
      <c r="AG250" s="163">
        <v>796</v>
      </c>
      <c r="AH250" s="163" t="s">
        <v>147</v>
      </c>
      <c r="AI250" s="163">
        <v>1</v>
      </c>
      <c r="AJ250" s="163">
        <v>45</v>
      </c>
      <c r="AK250" s="163" t="s">
        <v>1128</v>
      </c>
      <c r="AL250" s="243">
        <f t="shared" si="47"/>
        <v>42606</v>
      </c>
      <c r="AM250" s="243">
        <f t="shared" si="48"/>
        <v>42606</v>
      </c>
      <c r="AN250" s="10">
        <v>42735</v>
      </c>
      <c r="AO250" s="11">
        <v>2016</v>
      </c>
      <c r="AP250" s="11" t="s">
        <v>501</v>
      </c>
      <c r="AQ250" s="11" t="s">
        <v>136</v>
      </c>
      <c r="AR250" s="244" t="s">
        <v>501</v>
      </c>
      <c r="AS250" s="7" t="s">
        <v>2859</v>
      </c>
      <c r="AT250" s="220" t="s">
        <v>3917</v>
      </c>
      <c r="AU250" s="164" t="s">
        <v>3918</v>
      </c>
      <c r="AV250" s="8" t="s">
        <v>2862</v>
      </c>
      <c r="AW250" s="245">
        <v>42735</v>
      </c>
      <c r="AX250" s="170">
        <v>7341.1822474032106</v>
      </c>
      <c r="AY250" s="170">
        <v>5522.4000000000005</v>
      </c>
      <c r="AZ250" s="220">
        <v>0</v>
      </c>
      <c r="BA250" s="242">
        <v>2.6</v>
      </c>
      <c r="BB250" s="163" t="s">
        <v>136</v>
      </c>
      <c r="BC250" s="7" t="s">
        <v>3674</v>
      </c>
      <c r="BD250" s="143">
        <v>736.41274799999985</v>
      </c>
      <c r="BE250" s="123" t="s">
        <v>2864</v>
      </c>
    </row>
    <row r="251" spans="1:57" s="144" customFormat="1" ht="73.5" customHeight="1">
      <c r="A251" s="7">
        <v>2</v>
      </c>
      <c r="B251" s="7" t="s">
        <v>3919</v>
      </c>
      <c r="C251" s="7" t="s">
        <v>133</v>
      </c>
      <c r="D251" s="7" t="s">
        <v>2871</v>
      </c>
      <c r="E251" s="163" t="s">
        <v>2851</v>
      </c>
      <c r="F251" s="7" t="s">
        <v>2852</v>
      </c>
      <c r="G251" s="163" t="s">
        <v>2853</v>
      </c>
      <c r="H251" s="73" t="s">
        <v>408</v>
      </c>
      <c r="I251" s="11">
        <v>880783</v>
      </c>
      <c r="J251" s="164" t="s">
        <v>3920</v>
      </c>
      <c r="K251" s="164" t="s">
        <v>2937</v>
      </c>
      <c r="L251" s="164" t="str">
        <f t="shared" si="42"/>
        <v>СМР, ПНР, оборудование, материалы</v>
      </c>
      <c r="M251" s="165" t="s">
        <v>2856</v>
      </c>
      <c r="N251" s="62" t="s">
        <v>2675</v>
      </c>
      <c r="O251" s="164" t="s">
        <v>2857</v>
      </c>
      <c r="P251" s="165" t="s">
        <v>2858</v>
      </c>
      <c r="Q251" s="242">
        <v>2996.9882400000006</v>
      </c>
      <c r="R251" s="242">
        <f t="shared" si="43"/>
        <v>3536.4461232000003</v>
      </c>
      <c r="S251" s="242">
        <v>2547.4400040000005</v>
      </c>
      <c r="T251" s="242">
        <f t="shared" si="44"/>
        <v>3005.9792047200003</v>
      </c>
      <c r="U251" s="242">
        <f t="shared" si="45"/>
        <v>2547.4400040000005</v>
      </c>
      <c r="V251" s="242">
        <f t="shared" si="46"/>
        <v>3005.9792047200003</v>
      </c>
      <c r="W251" s="163" t="s">
        <v>3327</v>
      </c>
      <c r="X251" s="7" t="s">
        <v>133</v>
      </c>
      <c r="Y251" s="7" t="s">
        <v>133</v>
      </c>
      <c r="Z251" s="163" t="s">
        <v>144</v>
      </c>
      <c r="AA251" s="10">
        <v>42551</v>
      </c>
      <c r="AB251" s="10">
        <f t="shared" si="49"/>
        <v>42586</v>
      </c>
      <c r="AC251" s="163" t="s">
        <v>501</v>
      </c>
      <c r="AD251" s="220" t="s">
        <v>501</v>
      </c>
      <c r="AE251" s="164" t="str">
        <f t="shared" si="41"/>
        <v>Выполнение СМР, ПНР, оборудование, материалы</v>
      </c>
      <c r="AF251" s="165" t="s">
        <v>146</v>
      </c>
      <c r="AG251" s="163">
        <v>796</v>
      </c>
      <c r="AH251" s="163" t="s">
        <v>147</v>
      </c>
      <c r="AI251" s="163">
        <v>1</v>
      </c>
      <c r="AJ251" s="163">
        <v>45</v>
      </c>
      <c r="AK251" s="163" t="s">
        <v>1128</v>
      </c>
      <c r="AL251" s="243">
        <f t="shared" si="47"/>
        <v>42606</v>
      </c>
      <c r="AM251" s="243">
        <f t="shared" si="48"/>
        <v>42606</v>
      </c>
      <c r="AN251" s="10">
        <v>42735</v>
      </c>
      <c r="AO251" s="11">
        <v>2016</v>
      </c>
      <c r="AP251" s="11" t="s">
        <v>501</v>
      </c>
      <c r="AQ251" s="11" t="s">
        <v>136</v>
      </c>
      <c r="AR251" s="244" t="s">
        <v>501</v>
      </c>
      <c r="AS251" s="7" t="s">
        <v>2859</v>
      </c>
      <c r="AT251" s="220" t="s">
        <v>3921</v>
      </c>
      <c r="AU251" s="164" t="s">
        <v>3922</v>
      </c>
      <c r="AV251" s="8" t="s">
        <v>2862</v>
      </c>
      <c r="AW251" s="245">
        <v>42735</v>
      </c>
      <c r="AX251" s="170">
        <v>6776.4759206798863</v>
      </c>
      <c r="AY251" s="170">
        <v>5097.6000000000004</v>
      </c>
      <c r="AZ251" s="220">
        <v>0</v>
      </c>
      <c r="BA251" s="242">
        <v>2.4</v>
      </c>
      <c r="BB251" s="163" t="s">
        <v>136</v>
      </c>
      <c r="BC251" s="7" t="s">
        <v>3674</v>
      </c>
      <c r="BD251" s="143">
        <v>677.04234599999995</v>
      </c>
      <c r="BE251" s="123" t="s">
        <v>2864</v>
      </c>
    </row>
    <row r="252" spans="1:57" s="144" customFormat="1" ht="108.75" customHeight="1">
      <c r="A252" s="7">
        <v>2</v>
      </c>
      <c r="B252" s="7" t="s">
        <v>3923</v>
      </c>
      <c r="C252" s="7" t="s">
        <v>133</v>
      </c>
      <c r="D252" s="7" t="s">
        <v>2871</v>
      </c>
      <c r="E252" s="163" t="s">
        <v>2851</v>
      </c>
      <c r="F252" s="7" t="s">
        <v>2852</v>
      </c>
      <c r="G252" s="163" t="s">
        <v>2853</v>
      </c>
      <c r="H252" s="73" t="s">
        <v>408</v>
      </c>
      <c r="I252" s="11">
        <v>880784</v>
      </c>
      <c r="J252" s="164" t="s">
        <v>3924</v>
      </c>
      <c r="K252" s="164" t="s">
        <v>2937</v>
      </c>
      <c r="L252" s="164" t="str">
        <f t="shared" si="42"/>
        <v>СМР, ПНР, оборудование, материалы</v>
      </c>
      <c r="M252" s="165" t="s">
        <v>2856</v>
      </c>
      <c r="N252" s="62" t="s">
        <v>2675</v>
      </c>
      <c r="O252" s="164" t="s">
        <v>2857</v>
      </c>
      <c r="P252" s="165" t="s">
        <v>2858</v>
      </c>
      <c r="Q252" s="242">
        <v>2415.6381040000006</v>
      </c>
      <c r="R252" s="242">
        <f t="shared" si="43"/>
        <v>2850.4529627200004</v>
      </c>
      <c r="S252" s="242">
        <v>2053.2923884000006</v>
      </c>
      <c r="T252" s="242">
        <f t="shared" si="44"/>
        <v>2422.8850183120007</v>
      </c>
      <c r="U252" s="242">
        <f t="shared" si="45"/>
        <v>2053.2923884000006</v>
      </c>
      <c r="V252" s="242">
        <f t="shared" si="46"/>
        <v>2422.8850183120007</v>
      </c>
      <c r="W252" s="163" t="s">
        <v>3327</v>
      </c>
      <c r="X252" s="7" t="s">
        <v>133</v>
      </c>
      <c r="Y252" s="7" t="s">
        <v>133</v>
      </c>
      <c r="Z252" s="163" t="s">
        <v>144</v>
      </c>
      <c r="AA252" s="10">
        <v>42551</v>
      </c>
      <c r="AB252" s="10">
        <f t="shared" si="49"/>
        <v>42586</v>
      </c>
      <c r="AC252" s="163" t="s">
        <v>501</v>
      </c>
      <c r="AD252" s="220" t="s">
        <v>501</v>
      </c>
      <c r="AE252" s="164" t="str">
        <f t="shared" si="41"/>
        <v>Выполнение СМР, ПНР, оборудование, материалы</v>
      </c>
      <c r="AF252" s="165" t="s">
        <v>146</v>
      </c>
      <c r="AG252" s="163">
        <v>796</v>
      </c>
      <c r="AH252" s="163" t="s">
        <v>147</v>
      </c>
      <c r="AI252" s="163">
        <v>1</v>
      </c>
      <c r="AJ252" s="163">
        <v>45</v>
      </c>
      <c r="AK252" s="163" t="s">
        <v>1128</v>
      </c>
      <c r="AL252" s="243">
        <f t="shared" si="47"/>
        <v>42606</v>
      </c>
      <c r="AM252" s="243">
        <f t="shared" si="48"/>
        <v>42606</v>
      </c>
      <c r="AN252" s="10">
        <v>42735</v>
      </c>
      <c r="AO252" s="11">
        <v>2016</v>
      </c>
      <c r="AP252" s="11" t="s">
        <v>501</v>
      </c>
      <c r="AQ252" s="11" t="s">
        <v>136</v>
      </c>
      <c r="AR252" s="244" t="s">
        <v>501</v>
      </c>
      <c r="AS252" s="7" t="s">
        <v>2859</v>
      </c>
      <c r="AT252" s="220" t="s">
        <v>3925</v>
      </c>
      <c r="AU252" s="164" t="s">
        <v>3926</v>
      </c>
      <c r="AV252" s="8" t="s">
        <v>2862</v>
      </c>
      <c r="AW252" s="245">
        <v>42735</v>
      </c>
      <c r="AX252" s="170">
        <v>5505.8866855524084</v>
      </c>
      <c r="AY252" s="170">
        <v>4141.8</v>
      </c>
      <c r="AZ252" s="220">
        <v>0</v>
      </c>
      <c r="BA252" s="242">
        <v>1.95</v>
      </c>
      <c r="BB252" s="163" t="s">
        <v>136</v>
      </c>
      <c r="BC252" s="7" t="s">
        <v>3674</v>
      </c>
      <c r="BD252" s="143">
        <v>578.73379659999989</v>
      </c>
      <c r="BE252" s="123" t="s">
        <v>2864</v>
      </c>
    </row>
    <row r="253" spans="1:57" s="144" customFormat="1" ht="71.25" customHeight="1">
      <c r="A253" s="7">
        <v>2</v>
      </c>
      <c r="B253" s="7" t="s">
        <v>3927</v>
      </c>
      <c r="C253" s="7" t="s">
        <v>133</v>
      </c>
      <c r="D253" s="7" t="s">
        <v>2871</v>
      </c>
      <c r="E253" s="163" t="s">
        <v>2851</v>
      </c>
      <c r="F253" s="7" t="s">
        <v>2852</v>
      </c>
      <c r="G253" s="163" t="s">
        <v>2853</v>
      </c>
      <c r="H253" s="73" t="s">
        <v>408</v>
      </c>
      <c r="I253" s="11">
        <v>880785</v>
      </c>
      <c r="J253" s="164" t="s">
        <v>3928</v>
      </c>
      <c r="K253" s="164" t="s">
        <v>2937</v>
      </c>
      <c r="L253" s="164" t="str">
        <f t="shared" si="42"/>
        <v>СМР, ПНР, оборудование, материалы</v>
      </c>
      <c r="M253" s="165" t="s">
        <v>2856</v>
      </c>
      <c r="N253" s="62" t="s">
        <v>2675</v>
      </c>
      <c r="O253" s="164" t="s">
        <v>2857</v>
      </c>
      <c r="P253" s="165" t="s">
        <v>2858</v>
      </c>
      <c r="Q253" s="242">
        <v>3468.5029440000003</v>
      </c>
      <c r="R253" s="242">
        <f t="shared" si="43"/>
        <v>4092.83347392</v>
      </c>
      <c r="S253" s="242">
        <v>2948.2275024</v>
      </c>
      <c r="T253" s="242">
        <f t="shared" si="44"/>
        <v>3478.908452832</v>
      </c>
      <c r="U253" s="242">
        <f t="shared" si="45"/>
        <v>2948.2275024</v>
      </c>
      <c r="V253" s="242">
        <f t="shared" si="46"/>
        <v>3478.908452832</v>
      </c>
      <c r="W253" s="163" t="s">
        <v>3327</v>
      </c>
      <c r="X253" s="7" t="s">
        <v>133</v>
      </c>
      <c r="Y253" s="7" t="s">
        <v>133</v>
      </c>
      <c r="Z253" s="163" t="s">
        <v>144</v>
      </c>
      <c r="AA253" s="10">
        <v>42551</v>
      </c>
      <c r="AB253" s="10">
        <f t="shared" si="49"/>
        <v>42586</v>
      </c>
      <c r="AC253" s="163" t="s">
        <v>501</v>
      </c>
      <c r="AD253" s="220" t="s">
        <v>501</v>
      </c>
      <c r="AE253" s="164" t="str">
        <f t="shared" si="41"/>
        <v>Выполнение СМР, ПНР, оборудование, материалы</v>
      </c>
      <c r="AF253" s="165" t="s">
        <v>146</v>
      </c>
      <c r="AG253" s="163">
        <v>796</v>
      </c>
      <c r="AH253" s="163" t="s">
        <v>147</v>
      </c>
      <c r="AI253" s="163">
        <v>1</v>
      </c>
      <c r="AJ253" s="163">
        <v>45</v>
      </c>
      <c r="AK253" s="163" t="s">
        <v>1128</v>
      </c>
      <c r="AL253" s="243">
        <f t="shared" si="47"/>
        <v>42606</v>
      </c>
      <c r="AM253" s="243">
        <f t="shared" si="48"/>
        <v>42606</v>
      </c>
      <c r="AN253" s="10">
        <v>42735</v>
      </c>
      <c r="AO253" s="11">
        <v>2016</v>
      </c>
      <c r="AP253" s="11" t="s">
        <v>501</v>
      </c>
      <c r="AQ253" s="11" t="s">
        <v>136</v>
      </c>
      <c r="AR253" s="244" t="s">
        <v>501</v>
      </c>
      <c r="AS253" s="7" t="s">
        <v>2859</v>
      </c>
      <c r="AT253" s="220" t="s">
        <v>3929</v>
      </c>
      <c r="AU253" s="164" t="s">
        <v>3930</v>
      </c>
      <c r="AV253" s="8" t="s">
        <v>2862</v>
      </c>
      <c r="AW253" s="245">
        <v>42735</v>
      </c>
      <c r="AX253" s="170">
        <v>7905.888574126534</v>
      </c>
      <c r="AY253" s="170">
        <v>5947.2</v>
      </c>
      <c r="AZ253" s="220">
        <v>0</v>
      </c>
      <c r="BA253" s="242">
        <v>2.8</v>
      </c>
      <c r="BB253" s="163" t="s">
        <v>136</v>
      </c>
      <c r="BC253" s="7" t="s">
        <v>3674</v>
      </c>
      <c r="BD253" s="143">
        <v>831.15815759999987</v>
      </c>
      <c r="BE253" s="123" t="s">
        <v>2864</v>
      </c>
    </row>
    <row r="254" spans="1:57" s="144" customFormat="1" ht="71.25" customHeight="1">
      <c r="A254" s="7">
        <v>2</v>
      </c>
      <c r="B254" s="7" t="s">
        <v>3931</v>
      </c>
      <c r="C254" s="7" t="s">
        <v>133</v>
      </c>
      <c r="D254" s="7" t="s">
        <v>2871</v>
      </c>
      <c r="E254" s="163" t="s">
        <v>2851</v>
      </c>
      <c r="F254" s="7" t="s">
        <v>2852</v>
      </c>
      <c r="G254" s="163" t="s">
        <v>2853</v>
      </c>
      <c r="H254" s="73" t="s">
        <v>408</v>
      </c>
      <c r="I254" s="11">
        <v>880786</v>
      </c>
      <c r="J254" s="164" t="s">
        <v>3932</v>
      </c>
      <c r="K254" s="164" t="s">
        <v>2937</v>
      </c>
      <c r="L254" s="164" t="str">
        <f t="shared" si="42"/>
        <v>СМР, ПНР, оборудование, материалы</v>
      </c>
      <c r="M254" s="165" t="s">
        <v>2856</v>
      </c>
      <c r="N254" s="62" t="s">
        <v>2675</v>
      </c>
      <c r="O254" s="164" t="s">
        <v>2857</v>
      </c>
      <c r="P254" s="165" t="s">
        <v>2858</v>
      </c>
      <c r="Q254" s="242">
        <v>2968.0862400000005</v>
      </c>
      <c r="R254" s="242">
        <f t="shared" si="43"/>
        <v>3502.3417632000005</v>
      </c>
      <c r="S254" s="242">
        <v>2522.8733040000002</v>
      </c>
      <c r="T254" s="242">
        <f t="shared" si="44"/>
        <v>2976.9904987200002</v>
      </c>
      <c r="U254" s="242">
        <f t="shared" si="45"/>
        <v>2522.8733040000002</v>
      </c>
      <c r="V254" s="242">
        <f t="shared" si="46"/>
        <v>2976.9904987200002</v>
      </c>
      <c r="W254" s="163" t="s">
        <v>3327</v>
      </c>
      <c r="X254" s="7" t="s">
        <v>133</v>
      </c>
      <c r="Y254" s="7" t="s">
        <v>133</v>
      </c>
      <c r="Z254" s="163" t="s">
        <v>144</v>
      </c>
      <c r="AA254" s="10">
        <v>42551</v>
      </c>
      <c r="AB254" s="10">
        <f t="shared" si="49"/>
        <v>42586</v>
      </c>
      <c r="AC254" s="163" t="s">
        <v>501</v>
      </c>
      <c r="AD254" s="220" t="s">
        <v>501</v>
      </c>
      <c r="AE254" s="164" t="str">
        <f t="shared" si="41"/>
        <v>Выполнение СМР, ПНР, оборудование, материалы</v>
      </c>
      <c r="AF254" s="165" t="s">
        <v>146</v>
      </c>
      <c r="AG254" s="163">
        <v>796</v>
      </c>
      <c r="AH254" s="163" t="s">
        <v>147</v>
      </c>
      <c r="AI254" s="163">
        <v>1</v>
      </c>
      <c r="AJ254" s="163">
        <v>45</v>
      </c>
      <c r="AK254" s="163" t="s">
        <v>1128</v>
      </c>
      <c r="AL254" s="243">
        <f t="shared" si="47"/>
        <v>42606</v>
      </c>
      <c r="AM254" s="243">
        <f t="shared" si="48"/>
        <v>42606</v>
      </c>
      <c r="AN254" s="10">
        <v>42735</v>
      </c>
      <c r="AO254" s="11">
        <v>2016</v>
      </c>
      <c r="AP254" s="11" t="s">
        <v>501</v>
      </c>
      <c r="AQ254" s="11" t="s">
        <v>136</v>
      </c>
      <c r="AR254" s="244" t="s">
        <v>501</v>
      </c>
      <c r="AS254" s="7" t="s">
        <v>2859</v>
      </c>
      <c r="AT254" s="220" t="s">
        <v>3933</v>
      </c>
      <c r="AU254" s="164" t="s">
        <v>3934</v>
      </c>
      <c r="AV254" s="8" t="s">
        <v>2862</v>
      </c>
      <c r="AW254" s="245">
        <v>42735</v>
      </c>
      <c r="AX254" s="170">
        <v>6776.4759206798863</v>
      </c>
      <c r="AY254" s="170">
        <v>5097.6000000000004</v>
      </c>
      <c r="AZ254" s="220">
        <v>0</v>
      </c>
      <c r="BA254" s="242">
        <v>2.4</v>
      </c>
      <c r="BB254" s="163" t="s">
        <v>136</v>
      </c>
      <c r="BC254" s="7" t="s">
        <v>3674</v>
      </c>
      <c r="BD254" s="143">
        <v>719.67279599999995</v>
      </c>
      <c r="BE254" s="123" t="s">
        <v>2864</v>
      </c>
    </row>
    <row r="255" spans="1:57" s="144" customFormat="1" ht="71.25" customHeight="1">
      <c r="A255" s="7">
        <v>2</v>
      </c>
      <c r="B255" s="7" t="s">
        <v>3935</v>
      </c>
      <c r="C255" s="7" t="s">
        <v>133</v>
      </c>
      <c r="D255" s="7" t="s">
        <v>2871</v>
      </c>
      <c r="E255" s="163" t="s">
        <v>2851</v>
      </c>
      <c r="F255" s="7" t="s">
        <v>2852</v>
      </c>
      <c r="G255" s="163" t="s">
        <v>2853</v>
      </c>
      <c r="H255" s="73" t="s">
        <v>408</v>
      </c>
      <c r="I255" s="11">
        <v>880787</v>
      </c>
      <c r="J255" s="164" t="s">
        <v>3936</v>
      </c>
      <c r="K255" s="164" t="s">
        <v>2937</v>
      </c>
      <c r="L255" s="164" t="str">
        <f t="shared" si="42"/>
        <v>СМР, ПНР, оборудование, материалы</v>
      </c>
      <c r="M255" s="165" t="s">
        <v>2856</v>
      </c>
      <c r="N255" s="62" t="s">
        <v>2675</v>
      </c>
      <c r="O255" s="164" t="s">
        <v>2857</v>
      </c>
      <c r="P255" s="165" t="s">
        <v>2858</v>
      </c>
      <c r="Q255" s="242">
        <v>2105.930664</v>
      </c>
      <c r="R255" s="242">
        <f t="shared" si="43"/>
        <v>2484.9981835199997</v>
      </c>
      <c r="S255" s="242">
        <v>1790.0410643999999</v>
      </c>
      <c r="T255" s="242">
        <f t="shared" si="44"/>
        <v>2112.2484559919999</v>
      </c>
      <c r="U255" s="242">
        <f t="shared" si="45"/>
        <v>1790.0410643999999</v>
      </c>
      <c r="V255" s="242">
        <f t="shared" si="46"/>
        <v>2112.2484559919999</v>
      </c>
      <c r="W255" s="163" t="s">
        <v>3327</v>
      </c>
      <c r="X255" s="7" t="s">
        <v>133</v>
      </c>
      <c r="Y255" s="7" t="s">
        <v>133</v>
      </c>
      <c r="Z255" s="163" t="s">
        <v>144</v>
      </c>
      <c r="AA255" s="10">
        <v>42551</v>
      </c>
      <c r="AB255" s="10">
        <f t="shared" si="49"/>
        <v>42586</v>
      </c>
      <c r="AC255" s="163" t="s">
        <v>501</v>
      </c>
      <c r="AD255" s="220" t="s">
        <v>501</v>
      </c>
      <c r="AE255" s="164" t="str">
        <f t="shared" si="41"/>
        <v>Выполнение СМР, ПНР, оборудование, материалы</v>
      </c>
      <c r="AF255" s="165" t="s">
        <v>146</v>
      </c>
      <c r="AG255" s="163">
        <v>796</v>
      </c>
      <c r="AH255" s="163" t="s">
        <v>147</v>
      </c>
      <c r="AI255" s="163">
        <v>1</v>
      </c>
      <c r="AJ255" s="163">
        <v>45</v>
      </c>
      <c r="AK255" s="163" t="s">
        <v>1128</v>
      </c>
      <c r="AL255" s="243">
        <f t="shared" si="47"/>
        <v>42606</v>
      </c>
      <c r="AM255" s="243">
        <f t="shared" si="48"/>
        <v>42606</v>
      </c>
      <c r="AN255" s="10">
        <v>42735</v>
      </c>
      <c r="AO255" s="11">
        <v>2016</v>
      </c>
      <c r="AP255" s="11" t="s">
        <v>501</v>
      </c>
      <c r="AQ255" s="11" t="s">
        <v>136</v>
      </c>
      <c r="AR255" s="244" t="s">
        <v>501</v>
      </c>
      <c r="AS255" s="7" t="s">
        <v>2859</v>
      </c>
      <c r="AT255" s="220" t="s">
        <v>3937</v>
      </c>
      <c r="AU255" s="164" t="s">
        <v>3938</v>
      </c>
      <c r="AV255" s="8" t="s">
        <v>2862</v>
      </c>
      <c r="AW255" s="245">
        <v>42735</v>
      </c>
      <c r="AX255" s="170">
        <v>4800.003777148253</v>
      </c>
      <c r="AY255" s="170">
        <v>3610.7999999999997</v>
      </c>
      <c r="AZ255" s="220">
        <v>0</v>
      </c>
      <c r="BA255" s="242">
        <v>1.7</v>
      </c>
      <c r="BB255" s="163" t="s">
        <v>136</v>
      </c>
      <c r="BC255" s="7" t="s">
        <v>3674</v>
      </c>
      <c r="BD255" s="143">
        <v>504.55227059999993</v>
      </c>
      <c r="BE255" s="123" t="s">
        <v>2864</v>
      </c>
    </row>
    <row r="256" spans="1:57" s="144" customFormat="1" ht="71.25" customHeight="1">
      <c r="A256" s="7">
        <v>2</v>
      </c>
      <c r="B256" s="7" t="s">
        <v>3939</v>
      </c>
      <c r="C256" s="7" t="s">
        <v>133</v>
      </c>
      <c r="D256" s="7" t="s">
        <v>2871</v>
      </c>
      <c r="E256" s="163" t="s">
        <v>2851</v>
      </c>
      <c r="F256" s="7" t="s">
        <v>2852</v>
      </c>
      <c r="G256" s="163" t="s">
        <v>2853</v>
      </c>
      <c r="H256" s="73" t="s">
        <v>408</v>
      </c>
      <c r="I256" s="11">
        <v>880788</v>
      </c>
      <c r="J256" s="164" t="s">
        <v>3940</v>
      </c>
      <c r="K256" s="164" t="s">
        <v>2937</v>
      </c>
      <c r="L256" s="164" t="str">
        <f t="shared" si="42"/>
        <v>СМР, ПНР, оборудование, материалы</v>
      </c>
      <c r="M256" s="165" t="s">
        <v>2856</v>
      </c>
      <c r="N256" s="62" t="s">
        <v>2675</v>
      </c>
      <c r="O256" s="164" t="s">
        <v>2857</v>
      </c>
      <c r="P256" s="165" t="s">
        <v>2858</v>
      </c>
      <c r="Q256" s="242">
        <v>3220.7835520000008</v>
      </c>
      <c r="R256" s="242">
        <f t="shared" si="43"/>
        <v>3800.5245913600006</v>
      </c>
      <c r="S256" s="242">
        <v>2737.6660192000004</v>
      </c>
      <c r="T256" s="242">
        <f t="shared" si="44"/>
        <v>3230.4459026560003</v>
      </c>
      <c r="U256" s="242">
        <f t="shared" si="45"/>
        <v>2737.6660192000004</v>
      </c>
      <c r="V256" s="242">
        <f t="shared" si="46"/>
        <v>3230.4459026560003</v>
      </c>
      <c r="W256" s="163" t="s">
        <v>3327</v>
      </c>
      <c r="X256" s="7" t="s">
        <v>133</v>
      </c>
      <c r="Y256" s="7" t="s">
        <v>133</v>
      </c>
      <c r="Z256" s="163" t="s">
        <v>144</v>
      </c>
      <c r="AA256" s="10">
        <v>42551</v>
      </c>
      <c r="AB256" s="10">
        <f t="shared" si="49"/>
        <v>42586</v>
      </c>
      <c r="AC256" s="163" t="s">
        <v>501</v>
      </c>
      <c r="AD256" s="220" t="s">
        <v>501</v>
      </c>
      <c r="AE256" s="164" t="str">
        <f t="shared" si="41"/>
        <v>Выполнение СМР, ПНР, оборудование, материалы</v>
      </c>
      <c r="AF256" s="165" t="s">
        <v>146</v>
      </c>
      <c r="AG256" s="163">
        <v>796</v>
      </c>
      <c r="AH256" s="163" t="s">
        <v>147</v>
      </c>
      <c r="AI256" s="163">
        <v>1</v>
      </c>
      <c r="AJ256" s="163">
        <v>45</v>
      </c>
      <c r="AK256" s="163" t="s">
        <v>1128</v>
      </c>
      <c r="AL256" s="243">
        <f t="shared" si="47"/>
        <v>42606</v>
      </c>
      <c r="AM256" s="243">
        <f t="shared" si="48"/>
        <v>42606</v>
      </c>
      <c r="AN256" s="10">
        <v>42735</v>
      </c>
      <c r="AO256" s="11">
        <v>2016</v>
      </c>
      <c r="AP256" s="11" t="s">
        <v>501</v>
      </c>
      <c r="AQ256" s="11" t="s">
        <v>136</v>
      </c>
      <c r="AR256" s="244" t="s">
        <v>501</v>
      </c>
      <c r="AS256" s="7" t="s">
        <v>2859</v>
      </c>
      <c r="AT256" s="220" t="s">
        <v>3941</v>
      </c>
      <c r="AU256" s="164" t="s">
        <v>3942</v>
      </c>
      <c r="AV256" s="8" t="s">
        <v>2862</v>
      </c>
      <c r="AW256" s="245">
        <v>42735</v>
      </c>
      <c r="AX256" s="170">
        <v>7341.1822474032106</v>
      </c>
      <c r="AY256" s="170">
        <v>5522.4000000000005</v>
      </c>
      <c r="AZ256" s="220">
        <v>0</v>
      </c>
      <c r="BA256" s="242">
        <v>2.6</v>
      </c>
      <c r="BB256" s="163" t="s">
        <v>136</v>
      </c>
      <c r="BC256" s="7" t="s">
        <v>3674</v>
      </c>
      <c r="BD256" s="143">
        <v>771.74426080000001</v>
      </c>
      <c r="BE256" s="123" t="s">
        <v>2864</v>
      </c>
    </row>
    <row r="257" spans="1:57" s="144" customFormat="1" ht="72.75" customHeight="1">
      <c r="A257" s="7">
        <v>2</v>
      </c>
      <c r="B257" s="7" t="s">
        <v>3943</v>
      </c>
      <c r="C257" s="7" t="s">
        <v>133</v>
      </c>
      <c r="D257" s="7" t="s">
        <v>2871</v>
      </c>
      <c r="E257" s="163" t="s">
        <v>2851</v>
      </c>
      <c r="F257" s="7" t="s">
        <v>2852</v>
      </c>
      <c r="G257" s="163" t="s">
        <v>2853</v>
      </c>
      <c r="H257" s="73" t="s">
        <v>408</v>
      </c>
      <c r="I257" s="11">
        <v>880789</v>
      </c>
      <c r="J257" s="164" t="s">
        <v>3944</v>
      </c>
      <c r="K257" s="164" t="s">
        <v>2937</v>
      </c>
      <c r="L257" s="164" t="str">
        <f t="shared" si="42"/>
        <v>СМР, ПНР, оборудование, материалы</v>
      </c>
      <c r="M257" s="165" t="s">
        <v>2856</v>
      </c>
      <c r="N257" s="62" t="s">
        <v>2675</v>
      </c>
      <c r="O257" s="164" t="s">
        <v>2857</v>
      </c>
      <c r="P257" s="165" t="s">
        <v>2858</v>
      </c>
      <c r="Q257" s="242">
        <v>2501.3787360000001</v>
      </c>
      <c r="R257" s="242">
        <f t="shared" si="43"/>
        <v>2951.6269084800001</v>
      </c>
      <c r="S257" s="242">
        <v>2126.1719256000001</v>
      </c>
      <c r="T257" s="242">
        <f t="shared" si="44"/>
        <v>2508.8828722080002</v>
      </c>
      <c r="U257" s="242">
        <f t="shared" si="45"/>
        <v>2126.1719256000001</v>
      </c>
      <c r="V257" s="242">
        <f t="shared" si="46"/>
        <v>2508.8828722080002</v>
      </c>
      <c r="W257" s="163" t="s">
        <v>3327</v>
      </c>
      <c r="X257" s="7" t="s">
        <v>133</v>
      </c>
      <c r="Y257" s="7" t="s">
        <v>133</v>
      </c>
      <c r="Z257" s="163" t="s">
        <v>144</v>
      </c>
      <c r="AA257" s="10">
        <v>42551</v>
      </c>
      <c r="AB257" s="10">
        <f t="shared" si="49"/>
        <v>42586</v>
      </c>
      <c r="AC257" s="163" t="s">
        <v>501</v>
      </c>
      <c r="AD257" s="220" t="s">
        <v>501</v>
      </c>
      <c r="AE257" s="164" t="str">
        <f t="shared" si="41"/>
        <v>Выполнение СМР, ПНР, оборудование, материалы</v>
      </c>
      <c r="AF257" s="165" t="s">
        <v>146</v>
      </c>
      <c r="AG257" s="163">
        <v>796</v>
      </c>
      <c r="AH257" s="163" t="s">
        <v>147</v>
      </c>
      <c r="AI257" s="163">
        <v>1</v>
      </c>
      <c r="AJ257" s="163">
        <v>45</v>
      </c>
      <c r="AK257" s="163" t="s">
        <v>1128</v>
      </c>
      <c r="AL257" s="243">
        <f t="shared" si="47"/>
        <v>42606</v>
      </c>
      <c r="AM257" s="243">
        <f t="shared" si="48"/>
        <v>42606</v>
      </c>
      <c r="AN257" s="10">
        <v>42735</v>
      </c>
      <c r="AO257" s="11">
        <v>2016</v>
      </c>
      <c r="AP257" s="11" t="s">
        <v>501</v>
      </c>
      <c r="AQ257" s="11" t="s">
        <v>136</v>
      </c>
      <c r="AR257" s="244" t="s">
        <v>501</v>
      </c>
      <c r="AS257" s="7" t="s">
        <v>2859</v>
      </c>
      <c r="AT257" s="220" t="s">
        <v>3945</v>
      </c>
      <c r="AU257" s="164" t="s">
        <v>3946</v>
      </c>
      <c r="AV257" s="8" t="s">
        <v>2862</v>
      </c>
      <c r="AW257" s="245">
        <v>42735</v>
      </c>
      <c r="AX257" s="170">
        <v>5647.0632672332385</v>
      </c>
      <c r="AY257" s="170">
        <v>4248</v>
      </c>
      <c r="AZ257" s="220">
        <v>0</v>
      </c>
      <c r="BA257" s="242">
        <v>2</v>
      </c>
      <c r="BB257" s="163" t="s">
        <v>136</v>
      </c>
      <c r="BC257" s="7" t="s">
        <v>3674</v>
      </c>
      <c r="BD257" s="143">
        <v>558.46636439999997</v>
      </c>
      <c r="BE257" s="123" t="s">
        <v>2864</v>
      </c>
    </row>
    <row r="258" spans="1:57" s="144" customFormat="1" ht="120.75" customHeight="1">
      <c r="A258" s="7">
        <v>2</v>
      </c>
      <c r="B258" s="7" t="s">
        <v>3947</v>
      </c>
      <c r="C258" s="7" t="s">
        <v>133</v>
      </c>
      <c r="D258" s="7" t="s">
        <v>2871</v>
      </c>
      <c r="E258" s="163" t="s">
        <v>2851</v>
      </c>
      <c r="F258" s="7" t="s">
        <v>2852</v>
      </c>
      <c r="G258" s="163" t="s">
        <v>2853</v>
      </c>
      <c r="H258" s="73" t="s">
        <v>408</v>
      </c>
      <c r="I258" s="11">
        <v>880790</v>
      </c>
      <c r="J258" s="164" t="s">
        <v>3948</v>
      </c>
      <c r="K258" s="164" t="s">
        <v>2937</v>
      </c>
      <c r="L258" s="164" t="str">
        <f t="shared" si="42"/>
        <v>СМР, ПНР, оборудование, материалы</v>
      </c>
      <c r="M258" s="165" t="s">
        <v>2856</v>
      </c>
      <c r="N258" s="62" t="s">
        <v>2675</v>
      </c>
      <c r="O258" s="164" t="s">
        <v>2857</v>
      </c>
      <c r="P258" s="165" t="s">
        <v>2858</v>
      </c>
      <c r="Q258" s="242">
        <v>1971.1090322053017</v>
      </c>
      <c r="R258" s="242">
        <f t="shared" si="43"/>
        <v>2325.9086580022558</v>
      </c>
      <c r="S258" s="242">
        <v>1527.6094999591085</v>
      </c>
      <c r="T258" s="242">
        <f t="shared" si="44"/>
        <v>1802.579209951748</v>
      </c>
      <c r="U258" s="242">
        <f t="shared" si="45"/>
        <v>1527.6094999591085</v>
      </c>
      <c r="V258" s="242">
        <f t="shared" si="46"/>
        <v>1802.579209951748</v>
      </c>
      <c r="W258" s="163" t="s">
        <v>3327</v>
      </c>
      <c r="X258" s="7" t="s">
        <v>133</v>
      </c>
      <c r="Y258" s="7" t="s">
        <v>133</v>
      </c>
      <c r="Z258" s="163" t="s">
        <v>144</v>
      </c>
      <c r="AA258" s="10">
        <v>42490</v>
      </c>
      <c r="AB258" s="10">
        <f t="shared" si="49"/>
        <v>42525</v>
      </c>
      <c r="AC258" s="163" t="s">
        <v>501</v>
      </c>
      <c r="AD258" s="220" t="s">
        <v>501</v>
      </c>
      <c r="AE258" s="164" t="str">
        <f t="shared" si="41"/>
        <v>Выполнение СМР, ПНР, оборудование, материалы</v>
      </c>
      <c r="AF258" s="165" t="s">
        <v>146</v>
      </c>
      <c r="AG258" s="163">
        <v>796</v>
      </c>
      <c r="AH258" s="163" t="s">
        <v>147</v>
      </c>
      <c r="AI258" s="163">
        <v>1</v>
      </c>
      <c r="AJ258" s="163">
        <v>45</v>
      </c>
      <c r="AK258" s="163" t="s">
        <v>1128</v>
      </c>
      <c r="AL258" s="243">
        <f t="shared" si="47"/>
        <v>42545</v>
      </c>
      <c r="AM258" s="243">
        <f t="shared" si="48"/>
        <v>42545</v>
      </c>
      <c r="AN258" s="10">
        <v>42735</v>
      </c>
      <c r="AO258" s="11">
        <v>2016</v>
      </c>
      <c r="AP258" s="11" t="s">
        <v>501</v>
      </c>
      <c r="AQ258" s="11" t="s">
        <v>136</v>
      </c>
      <c r="AR258" s="244" t="s">
        <v>501</v>
      </c>
      <c r="AS258" s="7" t="s">
        <v>2859</v>
      </c>
      <c r="AT258" s="220" t="s">
        <v>3949</v>
      </c>
      <c r="AU258" s="164" t="s">
        <v>3950</v>
      </c>
      <c r="AV258" s="8" t="s">
        <v>2862</v>
      </c>
      <c r="AW258" s="245">
        <v>42735</v>
      </c>
      <c r="AX258" s="170">
        <v>2634.0651352536756</v>
      </c>
      <c r="AY258" s="170">
        <v>2041.4004837999998</v>
      </c>
      <c r="AZ258" s="220"/>
      <c r="BA258" s="220"/>
      <c r="BB258" s="163" t="s">
        <v>136</v>
      </c>
      <c r="BC258" s="7" t="s">
        <v>3951</v>
      </c>
      <c r="BD258" s="143">
        <v>102.02987999999999</v>
      </c>
      <c r="BE258" s="123" t="s">
        <v>2864</v>
      </c>
    </row>
    <row r="259" spans="1:57" s="144" customFormat="1" ht="107.25" customHeight="1">
      <c r="A259" s="7">
        <v>2</v>
      </c>
      <c r="B259" s="7" t="s">
        <v>3952</v>
      </c>
      <c r="C259" s="7" t="s">
        <v>133</v>
      </c>
      <c r="D259" s="7" t="s">
        <v>2871</v>
      </c>
      <c r="E259" s="163" t="s">
        <v>2851</v>
      </c>
      <c r="F259" s="7" t="s">
        <v>2852</v>
      </c>
      <c r="G259" s="163" t="s">
        <v>2853</v>
      </c>
      <c r="H259" s="73" t="s">
        <v>408</v>
      </c>
      <c r="I259" s="11">
        <v>880791</v>
      </c>
      <c r="J259" s="164" t="s">
        <v>3953</v>
      </c>
      <c r="K259" s="164" t="s">
        <v>2937</v>
      </c>
      <c r="L259" s="164" t="str">
        <f t="shared" si="42"/>
        <v>СМР, ПНР, оборудование, материалы</v>
      </c>
      <c r="M259" s="165" t="s">
        <v>2856</v>
      </c>
      <c r="N259" s="62" t="s">
        <v>2675</v>
      </c>
      <c r="O259" s="164" t="s">
        <v>2857</v>
      </c>
      <c r="P259" s="165" t="s">
        <v>2858</v>
      </c>
      <c r="Q259" s="242">
        <v>1971.1090322053017</v>
      </c>
      <c r="R259" s="242">
        <f t="shared" si="43"/>
        <v>2325.9086580022558</v>
      </c>
      <c r="S259" s="242">
        <v>1527.6094999591085</v>
      </c>
      <c r="T259" s="242">
        <f t="shared" si="44"/>
        <v>1802.579209951748</v>
      </c>
      <c r="U259" s="242">
        <f t="shared" si="45"/>
        <v>1527.6094999591085</v>
      </c>
      <c r="V259" s="242">
        <f t="shared" si="46"/>
        <v>1802.579209951748</v>
      </c>
      <c r="W259" s="163" t="s">
        <v>3327</v>
      </c>
      <c r="X259" s="7" t="s">
        <v>133</v>
      </c>
      <c r="Y259" s="7" t="s">
        <v>133</v>
      </c>
      <c r="Z259" s="163" t="s">
        <v>144</v>
      </c>
      <c r="AA259" s="10">
        <v>42490</v>
      </c>
      <c r="AB259" s="10">
        <f t="shared" si="49"/>
        <v>42525</v>
      </c>
      <c r="AC259" s="163" t="s">
        <v>501</v>
      </c>
      <c r="AD259" s="220" t="s">
        <v>501</v>
      </c>
      <c r="AE259" s="164" t="str">
        <f t="shared" si="41"/>
        <v>Выполнение СМР, ПНР, оборудование, материалы</v>
      </c>
      <c r="AF259" s="165" t="s">
        <v>146</v>
      </c>
      <c r="AG259" s="163">
        <v>796</v>
      </c>
      <c r="AH259" s="163" t="s">
        <v>147</v>
      </c>
      <c r="AI259" s="163">
        <v>1</v>
      </c>
      <c r="AJ259" s="163">
        <v>45</v>
      </c>
      <c r="AK259" s="163" t="s">
        <v>1128</v>
      </c>
      <c r="AL259" s="243">
        <f t="shared" si="47"/>
        <v>42545</v>
      </c>
      <c r="AM259" s="243">
        <f t="shared" si="48"/>
        <v>42545</v>
      </c>
      <c r="AN259" s="10">
        <v>42735</v>
      </c>
      <c r="AO259" s="11">
        <v>2016</v>
      </c>
      <c r="AP259" s="11" t="s">
        <v>501</v>
      </c>
      <c r="AQ259" s="11" t="s">
        <v>136</v>
      </c>
      <c r="AR259" s="244" t="s">
        <v>501</v>
      </c>
      <c r="AS259" s="7" t="s">
        <v>2859</v>
      </c>
      <c r="AT259" s="220" t="s">
        <v>3954</v>
      </c>
      <c r="AU259" s="164" t="s">
        <v>3955</v>
      </c>
      <c r="AV259" s="8" t="s">
        <v>2862</v>
      </c>
      <c r="AW259" s="245">
        <v>42735</v>
      </c>
      <c r="AX259" s="170">
        <v>2634.0651352536756</v>
      </c>
      <c r="AY259" s="170">
        <v>2041.4004837999998</v>
      </c>
      <c r="AZ259" s="220"/>
      <c r="BA259" s="220"/>
      <c r="BB259" s="163" t="s">
        <v>136</v>
      </c>
      <c r="BC259" s="7" t="s">
        <v>3951</v>
      </c>
      <c r="BD259" s="143">
        <v>102.02987999999999</v>
      </c>
      <c r="BE259" s="123" t="s">
        <v>2864</v>
      </c>
    </row>
    <row r="260" spans="1:57" s="144" customFormat="1" ht="107.25" customHeight="1">
      <c r="A260" s="7">
        <v>2</v>
      </c>
      <c r="B260" s="7" t="s">
        <v>3956</v>
      </c>
      <c r="C260" s="7" t="s">
        <v>133</v>
      </c>
      <c r="D260" s="7" t="s">
        <v>2871</v>
      </c>
      <c r="E260" s="163" t="s">
        <v>2851</v>
      </c>
      <c r="F260" s="7" t="s">
        <v>2852</v>
      </c>
      <c r="G260" s="163" t="s">
        <v>2853</v>
      </c>
      <c r="H260" s="73" t="s">
        <v>408</v>
      </c>
      <c r="I260" s="11">
        <v>880792</v>
      </c>
      <c r="J260" s="164" t="s">
        <v>3957</v>
      </c>
      <c r="K260" s="164" t="s">
        <v>2937</v>
      </c>
      <c r="L260" s="164" t="str">
        <f t="shared" si="42"/>
        <v>СМР, ПНР, оборудование, материалы</v>
      </c>
      <c r="M260" s="165" t="s">
        <v>2856</v>
      </c>
      <c r="N260" s="62" t="s">
        <v>2675</v>
      </c>
      <c r="O260" s="164" t="s">
        <v>2857</v>
      </c>
      <c r="P260" s="165" t="s">
        <v>2858</v>
      </c>
      <c r="Q260" s="242">
        <v>1971.1090322053017</v>
      </c>
      <c r="R260" s="242">
        <f t="shared" si="43"/>
        <v>2325.9086580022558</v>
      </c>
      <c r="S260" s="242">
        <v>1527.6094999591085</v>
      </c>
      <c r="T260" s="242">
        <f t="shared" si="44"/>
        <v>1802.579209951748</v>
      </c>
      <c r="U260" s="242">
        <f t="shared" si="45"/>
        <v>1527.6094999591085</v>
      </c>
      <c r="V260" s="242">
        <f t="shared" si="46"/>
        <v>1802.579209951748</v>
      </c>
      <c r="W260" s="163" t="s">
        <v>3327</v>
      </c>
      <c r="X260" s="7" t="s">
        <v>133</v>
      </c>
      <c r="Y260" s="7" t="s">
        <v>133</v>
      </c>
      <c r="Z260" s="163" t="s">
        <v>144</v>
      </c>
      <c r="AA260" s="10">
        <v>42490</v>
      </c>
      <c r="AB260" s="10">
        <f t="shared" si="49"/>
        <v>42525</v>
      </c>
      <c r="AC260" s="163" t="s">
        <v>501</v>
      </c>
      <c r="AD260" s="220" t="s">
        <v>501</v>
      </c>
      <c r="AE260" s="164" t="str">
        <f t="shared" si="41"/>
        <v>Выполнение СМР, ПНР, оборудование, материалы</v>
      </c>
      <c r="AF260" s="165" t="s">
        <v>146</v>
      </c>
      <c r="AG260" s="163">
        <v>796</v>
      </c>
      <c r="AH260" s="163" t="s">
        <v>147</v>
      </c>
      <c r="AI260" s="163">
        <v>1</v>
      </c>
      <c r="AJ260" s="163">
        <v>45</v>
      </c>
      <c r="AK260" s="163" t="s">
        <v>1128</v>
      </c>
      <c r="AL260" s="243">
        <f t="shared" si="47"/>
        <v>42545</v>
      </c>
      <c r="AM260" s="243">
        <f t="shared" si="48"/>
        <v>42545</v>
      </c>
      <c r="AN260" s="10">
        <v>42735</v>
      </c>
      <c r="AO260" s="11">
        <v>2016</v>
      </c>
      <c r="AP260" s="11" t="s">
        <v>501</v>
      </c>
      <c r="AQ260" s="11" t="s">
        <v>136</v>
      </c>
      <c r="AR260" s="244" t="s">
        <v>501</v>
      </c>
      <c r="AS260" s="7" t="s">
        <v>2859</v>
      </c>
      <c r="AT260" s="220" t="s">
        <v>3958</v>
      </c>
      <c r="AU260" s="164" t="s">
        <v>3959</v>
      </c>
      <c r="AV260" s="8" t="s">
        <v>2862</v>
      </c>
      <c r="AW260" s="245">
        <v>42735</v>
      </c>
      <c r="AX260" s="170">
        <v>2634.0651352536756</v>
      </c>
      <c r="AY260" s="170">
        <v>2041.4004837999998</v>
      </c>
      <c r="AZ260" s="220"/>
      <c r="BA260" s="220"/>
      <c r="BB260" s="163" t="s">
        <v>136</v>
      </c>
      <c r="BC260" s="7" t="s">
        <v>3951</v>
      </c>
      <c r="BD260" s="143">
        <v>102.02987999999999</v>
      </c>
      <c r="BE260" s="123" t="s">
        <v>2864</v>
      </c>
    </row>
    <row r="261" spans="1:57" s="144" customFormat="1" ht="107.25" customHeight="1">
      <c r="A261" s="7">
        <v>2</v>
      </c>
      <c r="B261" s="7" t="s">
        <v>3960</v>
      </c>
      <c r="C261" s="7" t="s">
        <v>133</v>
      </c>
      <c r="D261" s="7" t="s">
        <v>2871</v>
      </c>
      <c r="E261" s="163" t="s">
        <v>2851</v>
      </c>
      <c r="F261" s="7" t="s">
        <v>2852</v>
      </c>
      <c r="G261" s="163" t="s">
        <v>2853</v>
      </c>
      <c r="H261" s="73" t="s">
        <v>408</v>
      </c>
      <c r="I261" s="11">
        <v>880793</v>
      </c>
      <c r="J261" s="164" t="s">
        <v>3961</v>
      </c>
      <c r="K261" s="164" t="s">
        <v>2937</v>
      </c>
      <c r="L261" s="164" t="str">
        <f t="shared" si="42"/>
        <v>СМР, ПНР, оборудование, материалы</v>
      </c>
      <c r="M261" s="165" t="s">
        <v>2856</v>
      </c>
      <c r="N261" s="62" t="s">
        <v>2675</v>
      </c>
      <c r="O261" s="164" t="s">
        <v>2857</v>
      </c>
      <c r="P261" s="165" t="s">
        <v>2858</v>
      </c>
      <c r="Q261" s="242">
        <v>1971.1090322053017</v>
      </c>
      <c r="R261" s="242">
        <f t="shared" si="43"/>
        <v>2325.9086580022558</v>
      </c>
      <c r="S261" s="242">
        <v>1527.6094999591085</v>
      </c>
      <c r="T261" s="242">
        <f t="shared" si="44"/>
        <v>1802.579209951748</v>
      </c>
      <c r="U261" s="242">
        <f t="shared" si="45"/>
        <v>1527.6094999591085</v>
      </c>
      <c r="V261" s="242">
        <f t="shared" si="46"/>
        <v>1802.579209951748</v>
      </c>
      <c r="W261" s="163" t="s">
        <v>3327</v>
      </c>
      <c r="X261" s="7" t="s">
        <v>133</v>
      </c>
      <c r="Y261" s="7" t="s">
        <v>133</v>
      </c>
      <c r="Z261" s="163" t="s">
        <v>144</v>
      </c>
      <c r="AA261" s="10">
        <v>42490</v>
      </c>
      <c r="AB261" s="10">
        <f t="shared" si="49"/>
        <v>42525</v>
      </c>
      <c r="AC261" s="163" t="s">
        <v>501</v>
      </c>
      <c r="AD261" s="220" t="s">
        <v>501</v>
      </c>
      <c r="AE261" s="164" t="str">
        <f t="shared" si="41"/>
        <v>Выполнение СМР, ПНР, оборудование, материалы</v>
      </c>
      <c r="AF261" s="165" t="s">
        <v>146</v>
      </c>
      <c r="AG261" s="163">
        <v>796</v>
      </c>
      <c r="AH261" s="163" t="s">
        <v>147</v>
      </c>
      <c r="AI261" s="163">
        <v>1</v>
      </c>
      <c r="AJ261" s="163">
        <v>45</v>
      </c>
      <c r="AK261" s="163" t="s">
        <v>1128</v>
      </c>
      <c r="AL261" s="243">
        <f t="shared" si="47"/>
        <v>42545</v>
      </c>
      <c r="AM261" s="243">
        <f t="shared" si="48"/>
        <v>42545</v>
      </c>
      <c r="AN261" s="10">
        <v>42735</v>
      </c>
      <c r="AO261" s="11">
        <v>2016</v>
      </c>
      <c r="AP261" s="11" t="s">
        <v>501</v>
      </c>
      <c r="AQ261" s="11" t="s">
        <v>136</v>
      </c>
      <c r="AR261" s="244" t="s">
        <v>501</v>
      </c>
      <c r="AS261" s="7" t="s">
        <v>2859</v>
      </c>
      <c r="AT261" s="220" t="s">
        <v>3962</v>
      </c>
      <c r="AU261" s="164" t="s">
        <v>3963</v>
      </c>
      <c r="AV261" s="8" t="s">
        <v>2862</v>
      </c>
      <c r="AW261" s="245">
        <v>42735</v>
      </c>
      <c r="AX261" s="170">
        <v>2634.0651352536756</v>
      </c>
      <c r="AY261" s="170">
        <v>2041.4004837999998</v>
      </c>
      <c r="AZ261" s="220"/>
      <c r="BA261" s="220"/>
      <c r="BB261" s="163" t="s">
        <v>136</v>
      </c>
      <c r="BC261" s="7" t="s">
        <v>3951</v>
      </c>
      <c r="BD261" s="143">
        <v>102.02987999999999</v>
      </c>
      <c r="BE261" s="123" t="s">
        <v>2864</v>
      </c>
    </row>
    <row r="262" spans="1:57" s="144" customFormat="1" ht="107.25" customHeight="1">
      <c r="A262" s="7">
        <v>2</v>
      </c>
      <c r="B262" s="7" t="s">
        <v>3964</v>
      </c>
      <c r="C262" s="7" t="s">
        <v>133</v>
      </c>
      <c r="D262" s="7" t="s">
        <v>2871</v>
      </c>
      <c r="E262" s="163" t="s">
        <v>2851</v>
      </c>
      <c r="F262" s="7" t="s">
        <v>2852</v>
      </c>
      <c r="G262" s="163" t="s">
        <v>2853</v>
      </c>
      <c r="H262" s="73" t="s">
        <v>408</v>
      </c>
      <c r="I262" s="11">
        <v>880794</v>
      </c>
      <c r="J262" s="164" t="s">
        <v>3965</v>
      </c>
      <c r="K262" s="164" t="s">
        <v>2937</v>
      </c>
      <c r="L262" s="164" t="str">
        <f t="shared" si="42"/>
        <v>СМР, ПНР, оборудование, материалы</v>
      </c>
      <c r="M262" s="165" t="s">
        <v>2856</v>
      </c>
      <c r="N262" s="62" t="s">
        <v>2675</v>
      </c>
      <c r="O262" s="164" t="s">
        <v>2857</v>
      </c>
      <c r="P262" s="165" t="s">
        <v>2858</v>
      </c>
      <c r="Q262" s="242">
        <v>1971.1090322053017</v>
      </c>
      <c r="R262" s="242">
        <f t="shared" si="43"/>
        <v>2325.9086580022558</v>
      </c>
      <c r="S262" s="242">
        <v>1527.6094999591085</v>
      </c>
      <c r="T262" s="242">
        <f t="shared" si="44"/>
        <v>1802.579209951748</v>
      </c>
      <c r="U262" s="242">
        <f t="shared" si="45"/>
        <v>1527.6094999591085</v>
      </c>
      <c r="V262" s="242">
        <f t="shared" si="46"/>
        <v>1802.579209951748</v>
      </c>
      <c r="W262" s="163" t="s">
        <v>3327</v>
      </c>
      <c r="X262" s="7" t="s">
        <v>133</v>
      </c>
      <c r="Y262" s="7" t="s">
        <v>133</v>
      </c>
      <c r="Z262" s="163" t="s">
        <v>144</v>
      </c>
      <c r="AA262" s="10">
        <v>42490</v>
      </c>
      <c r="AB262" s="10">
        <f t="shared" si="49"/>
        <v>42525</v>
      </c>
      <c r="AC262" s="163" t="s">
        <v>501</v>
      </c>
      <c r="AD262" s="220" t="s">
        <v>501</v>
      </c>
      <c r="AE262" s="164" t="str">
        <f t="shared" si="41"/>
        <v>Выполнение СМР, ПНР, оборудование, материалы</v>
      </c>
      <c r="AF262" s="165" t="s">
        <v>146</v>
      </c>
      <c r="AG262" s="163">
        <v>796</v>
      </c>
      <c r="AH262" s="163" t="s">
        <v>147</v>
      </c>
      <c r="AI262" s="163">
        <v>1</v>
      </c>
      <c r="AJ262" s="163">
        <v>45</v>
      </c>
      <c r="AK262" s="163" t="s">
        <v>1128</v>
      </c>
      <c r="AL262" s="243">
        <f t="shared" si="47"/>
        <v>42545</v>
      </c>
      <c r="AM262" s="243">
        <f t="shared" si="48"/>
        <v>42545</v>
      </c>
      <c r="AN262" s="10">
        <v>42735</v>
      </c>
      <c r="AO262" s="11">
        <v>2016</v>
      </c>
      <c r="AP262" s="11" t="s">
        <v>501</v>
      </c>
      <c r="AQ262" s="11" t="s">
        <v>136</v>
      </c>
      <c r="AR262" s="244" t="s">
        <v>501</v>
      </c>
      <c r="AS262" s="7" t="s">
        <v>2859</v>
      </c>
      <c r="AT262" s="220" t="s">
        <v>3966</v>
      </c>
      <c r="AU262" s="164" t="s">
        <v>3967</v>
      </c>
      <c r="AV262" s="8" t="s">
        <v>2862</v>
      </c>
      <c r="AW262" s="245">
        <v>42735</v>
      </c>
      <c r="AX262" s="170">
        <v>2634.0651352536756</v>
      </c>
      <c r="AY262" s="170">
        <v>2041.4004837999998</v>
      </c>
      <c r="AZ262" s="220"/>
      <c r="BA262" s="220"/>
      <c r="BB262" s="163" t="s">
        <v>136</v>
      </c>
      <c r="BC262" s="7" t="s">
        <v>3951</v>
      </c>
      <c r="BD262" s="143">
        <v>102.02987999999999</v>
      </c>
      <c r="BE262" s="123" t="s">
        <v>2864</v>
      </c>
    </row>
    <row r="263" spans="1:57" s="144" customFormat="1" ht="102.75" customHeight="1">
      <c r="A263" s="7">
        <v>2</v>
      </c>
      <c r="B263" s="7" t="s">
        <v>3968</v>
      </c>
      <c r="C263" s="7" t="s">
        <v>133</v>
      </c>
      <c r="D263" s="7" t="s">
        <v>2871</v>
      </c>
      <c r="E263" s="163" t="s">
        <v>2851</v>
      </c>
      <c r="F263" s="7" t="s">
        <v>2852</v>
      </c>
      <c r="G263" s="163" t="s">
        <v>2853</v>
      </c>
      <c r="H263" s="73" t="s">
        <v>408</v>
      </c>
      <c r="I263" s="11">
        <v>880795</v>
      </c>
      <c r="J263" s="164" t="s">
        <v>3969</v>
      </c>
      <c r="K263" s="164" t="s">
        <v>2937</v>
      </c>
      <c r="L263" s="164" t="str">
        <f t="shared" si="42"/>
        <v>СМР, ПНР, оборудование, материалы</v>
      </c>
      <c r="M263" s="165" t="s">
        <v>2856</v>
      </c>
      <c r="N263" s="62" t="s">
        <v>2675</v>
      </c>
      <c r="O263" s="164" t="s">
        <v>2857</v>
      </c>
      <c r="P263" s="165" t="s">
        <v>2858</v>
      </c>
      <c r="Q263" s="242">
        <v>1971.1090322053017</v>
      </c>
      <c r="R263" s="242">
        <f t="shared" si="43"/>
        <v>2325.9086580022558</v>
      </c>
      <c r="S263" s="242">
        <v>1527.6094999591085</v>
      </c>
      <c r="T263" s="242">
        <f t="shared" si="44"/>
        <v>1802.579209951748</v>
      </c>
      <c r="U263" s="242">
        <f t="shared" si="45"/>
        <v>1527.6094999591085</v>
      </c>
      <c r="V263" s="242">
        <f t="shared" si="46"/>
        <v>1802.579209951748</v>
      </c>
      <c r="W263" s="163" t="s">
        <v>3327</v>
      </c>
      <c r="X263" s="7" t="s">
        <v>133</v>
      </c>
      <c r="Y263" s="7" t="s">
        <v>133</v>
      </c>
      <c r="Z263" s="163" t="s">
        <v>144</v>
      </c>
      <c r="AA263" s="10">
        <v>42490</v>
      </c>
      <c r="AB263" s="10">
        <f t="shared" si="49"/>
        <v>42525</v>
      </c>
      <c r="AC263" s="163" t="s">
        <v>501</v>
      </c>
      <c r="AD263" s="220" t="s">
        <v>501</v>
      </c>
      <c r="AE263" s="164" t="str">
        <f t="shared" si="41"/>
        <v>Выполнение СМР, ПНР, оборудование, материалы</v>
      </c>
      <c r="AF263" s="165" t="s">
        <v>146</v>
      </c>
      <c r="AG263" s="163">
        <v>796</v>
      </c>
      <c r="AH263" s="163" t="s">
        <v>147</v>
      </c>
      <c r="AI263" s="163">
        <v>1</v>
      </c>
      <c r="AJ263" s="163">
        <v>45</v>
      </c>
      <c r="AK263" s="163" t="s">
        <v>1128</v>
      </c>
      <c r="AL263" s="243">
        <f t="shared" si="47"/>
        <v>42545</v>
      </c>
      <c r="AM263" s="243">
        <f t="shared" si="48"/>
        <v>42545</v>
      </c>
      <c r="AN263" s="10">
        <v>42735</v>
      </c>
      <c r="AO263" s="11">
        <v>2016</v>
      </c>
      <c r="AP263" s="11" t="s">
        <v>501</v>
      </c>
      <c r="AQ263" s="11" t="s">
        <v>136</v>
      </c>
      <c r="AR263" s="244" t="s">
        <v>501</v>
      </c>
      <c r="AS263" s="7" t="s">
        <v>2859</v>
      </c>
      <c r="AT263" s="220" t="s">
        <v>3970</v>
      </c>
      <c r="AU263" s="164" t="s">
        <v>3971</v>
      </c>
      <c r="AV263" s="8" t="s">
        <v>2862</v>
      </c>
      <c r="AW263" s="245">
        <v>42735</v>
      </c>
      <c r="AX263" s="170">
        <v>2634.0651352536756</v>
      </c>
      <c r="AY263" s="170">
        <v>2041.4004837999998</v>
      </c>
      <c r="AZ263" s="220"/>
      <c r="BA263" s="220"/>
      <c r="BB263" s="163" t="s">
        <v>136</v>
      </c>
      <c r="BC263" s="7" t="s">
        <v>3951</v>
      </c>
      <c r="BD263" s="143">
        <v>102.02987999999999</v>
      </c>
      <c r="BE263" s="123" t="s">
        <v>2864</v>
      </c>
    </row>
    <row r="264" spans="1:57" s="144" customFormat="1" ht="112.5" customHeight="1">
      <c r="A264" s="7">
        <v>2</v>
      </c>
      <c r="B264" s="7" t="s">
        <v>3972</v>
      </c>
      <c r="C264" s="7" t="s">
        <v>133</v>
      </c>
      <c r="D264" s="7" t="s">
        <v>2871</v>
      </c>
      <c r="E264" s="163" t="s">
        <v>2851</v>
      </c>
      <c r="F264" s="7" t="s">
        <v>2852</v>
      </c>
      <c r="G264" s="163" t="s">
        <v>2853</v>
      </c>
      <c r="H264" s="73" t="s">
        <v>408</v>
      </c>
      <c r="I264" s="11">
        <v>880796</v>
      </c>
      <c r="J264" s="164" t="s">
        <v>3973</v>
      </c>
      <c r="K264" s="164" t="s">
        <v>2937</v>
      </c>
      <c r="L264" s="164" t="str">
        <f t="shared" si="42"/>
        <v>СМР, ПНР, оборудование, материалы</v>
      </c>
      <c r="M264" s="165" t="s">
        <v>2856</v>
      </c>
      <c r="N264" s="62" t="s">
        <v>2675</v>
      </c>
      <c r="O264" s="164" t="s">
        <v>2857</v>
      </c>
      <c r="P264" s="165" t="s">
        <v>2858</v>
      </c>
      <c r="Q264" s="242">
        <v>1971.1090322053017</v>
      </c>
      <c r="R264" s="242">
        <f t="shared" si="43"/>
        <v>2325.9086580022558</v>
      </c>
      <c r="S264" s="242">
        <v>1527.6094999591085</v>
      </c>
      <c r="T264" s="242">
        <f t="shared" si="44"/>
        <v>1802.579209951748</v>
      </c>
      <c r="U264" s="242">
        <f t="shared" si="45"/>
        <v>1527.6094999591085</v>
      </c>
      <c r="V264" s="242">
        <f t="shared" si="46"/>
        <v>1802.579209951748</v>
      </c>
      <c r="W264" s="163" t="s">
        <v>3327</v>
      </c>
      <c r="X264" s="7" t="s">
        <v>133</v>
      </c>
      <c r="Y264" s="7" t="s">
        <v>133</v>
      </c>
      <c r="Z264" s="163" t="s">
        <v>144</v>
      </c>
      <c r="AA264" s="10">
        <v>42490</v>
      </c>
      <c r="AB264" s="10">
        <f t="shared" si="49"/>
        <v>42525</v>
      </c>
      <c r="AC264" s="163" t="s">
        <v>501</v>
      </c>
      <c r="AD264" s="220" t="s">
        <v>501</v>
      </c>
      <c r="AE264" s="164" t="str">
        <f t="shared" si="41"/>
        <v>Выполнение СМР, ПНР, оборудование, материалы</v>
      </c>
      <c r="AF264" s="165" t="s">
        <v>146</v>
      </c>
      <c r="AG264" s="163">
        <v>796</v>
      </c>
      <c r="AH264" s="163" t="s">
        <v>147</v>
      </c>
      <c r="AI264" s="163">
        <v>1</v>
      </c>
      <c r="AJ264" s="163">
        <v>45</v>
      </c>
      <c r="AK264" s="163" t="s">
        <v>1128</v>
      </c>
      <c r="AL264" s="243">
        <f t="shared" si="47"/>
        <v>42545</v>
      </c>
      <c r="AM264" s="243">
        <f t="shared" si="48"/>
        <v>42545</v>
      </c>
      <c r="AN264" s="10">
        <v>42735</v>
      </c>
      <c r="AO264" s="11">
        <v>2016</v>
      </c>
      <c r="AP264" s="11" t="s">
        <v>501</v>
      </c>
      <c r="AQ264" s="11" t="s">
        <v>136</v>
      </c>
      <c r="AR264" s="244" t="s">
        <v>501</v>
      </c>
      <c r="AS264" s="7" t="s">
        <v>2859</v>
      </c>
      <c r="AT264" s="220" t="s">
        <v>3974</v>
      </c>
      <c r="AU264" s="164" t="s">
        <v>3975</v>
      </c>
      <c r="AV264" s="8" t="s">
        <v>2862</v>
      </c>
      <c r="AW264" s="245">
        <v>42735</v>
      </c>
      <c r="AX264" s="170">
        <v>2634.0651352536756</v>
      </c>
      <c r="AY264" s="170">
        <v>2041.4004837999998</v>
      </c>
      <c r="AZ264" s="220"/>
      <c r="BA264" s="220"/>
      <c r="BB264" s="163" t="s">
        <v>136</v>
      </c>
      <c r="BC264" s="7" t="s">
        <v>3951</v>
      </c>
      <c r="BD264" s="143">
        <v>102.02987999999999</v>
      </c>
      <c r="BE264" s="123" t="s">
        <v>2864</v>
      </c>
    </row>
    <row r="265" spans="1:57" s="144" customFormat="1" ht="102.75" customHeight="1">
      <c r="A265" s="7">
        <v>2</v>
      </c>
      <c r="B265" s="7" t="s">
        <v>3976</v>
      </c>
      <c r="C265" s="7" t="s">
        <v>133</v>
      </c>
      <c r="D265" s="7" t="s">
        <v>2871</v>
      </c>
      <c r="E265" s="163" t="s">
        <v>2851</v>
      </c>
      <c r="F265" s="7" t="s">
        <v>2852</v>
      </c>
      <c r="G265" s="163" t="s">
        <v>2853</v>
      </c>
      <c r="H265" s="73" t="s">
        <v>408</v>
      </c>
      <c r="I265" s="11">
        <v>880797</v>
      </c>
      <c r="J265" s="164" t="s">
        <v>3977</v>
      </c>
      <c r="K265" s="164" t="s">
        <v>2937</v>
      </c>
      <c r="L265" s="164" t="str">
        <f t="shared" si="42"/>
        <v>СМР, ПНР, оборудование, материалы</v>
      </c>
      <c r="M265" s="165" t="s">
        <v>2856</v>
      </c>
      <c r="N265" s="62" t="s">
        <v>2675</v>
      </c>
      <c r="O265" s="164" t="s">
        <v>2857</v>
      </c>
      <c r="P265" s="165" t="s">
        <v>2858</v>
      </c>
      <c r="Q265" s="242">
        <v>1971.1090322053017</v>
      </c>
      <c r="R265" s="242">
        <f t="shared" si="43"/>
        <v>2325.9086580022558</v>
      </c>
      <c r="S265" s="242">
        <v>1527.6094999591085</v>
      </c>
      <c r="T265" s="242">
        <f t="shared" si="44"/>
        <v>1802.579209951748</v>
      </c>
      <c r="U265" s="242">
        <f t="shared" si="45"/>
        <v>1527.6094999591085</v>
      </c>
      <c r="V265" s="242">
        <f t="shared" si="46"/>
        <v>1802.579209951748</v>
      </c>
      <c r="W265" s="163" t="s">
        <v>3327</v>
      </c>
      <c r="X265" s="7" t="s">
        <v>133</v>
      </c>
      <c r="Y265" s="7" t="s">
        <v>133</v>
      </c>
      <c r="Z265" s="163" t="s">
        <v>144</v>
      </c>
      <c r="AA265" s="10">
        <v>42490</v>
      </c>
      <c r="AB265" s="10">
        <f t="shared" si="49"/>
        <v>42525</v>
      </c>
      <c r="AC265" s="163" t="s">
        <v>501</v>
      </c>
      <c r="AD265" s="220" t="s">
        <v>501</v>
      </c>
      <c r="AE265" s="164" t="str">
        <f t="shared" si="41"/>
        <v>Выполнение СМР, ПНР, оборудование, материалы</v>
      </c>
      <c r="AF265" s="165" t="s">
        <v>146</v>
      </c>
      <c r="AG265" s="163">
        <v>796</v>
      </c>
      <c r="AH265" s="163" t="s">
        <v>147</v>
      </c>
      <c r="AI265" s="163">
        <v>1</v>
      </c>
      <c r="AJ265" s="163">
        <v>45</v>
      </c>
      <c r="AK265" s="163" t="s">
        <v>1128</v>
      </c>
      <c r="AL265" s="243">
        <f t="shared" si="47"/>
        <v>42545</v>
      </c>
      <c r="AM265" s="243">
        <f t="shared" si="48"/>
        <v>42545</v>
      </c>
      <c r="AN265" s="10">
        <v>42735</v>
      </c>
      <c r="AO265" s="11">
        <v>2016</v>
      </c>
      <c r="AP265" s="11" t="s">
        <v>501</v>
      </c>
      <c r="AQ265" s="11" t="s">
        <v>136</v>
      </c>
      <c r="AR265" s="244" t="s">
        <v>501</v>
      </c>
      <c r="AS265" s="7" t="s">
        <v>2859</v>
      </c>
      <c r="AT265" s="220" t="s">
        <v>3978</v>
      </c>
      <c r="AU265" s="164" t="s">
        <v>3979</v>
      </c>
      <c r="AV265" s="8" t="s">
        <v>2862</v>
      </c>
      <c r="AW265" s="245">
        <v>42735</v>
      </c>
      <c r="AX265" s="170">
        <v>2634.0651352536756</v>
      </c>
      <c r="AY265" s="170">
        <v>2041.4004837999998</v>
      </c>
      <c r="AZ265" s="220"/>
      <c r="BA265" s="220"/>
      <c r="BB265" s="163" t="s">
        <v>136</v>
      </c>
      <c r="BC265" s="7" t="s">
        <v>3951</v>
      </c>
      <c r="BD265" s="143">
        <v>102.02987999999999</v>
      </c>
      <c r="BE265" s="123" t="s">
        <v>2864</v>
      </c>
    </row>
    <row r="266" spans="1:57" s="144" customFormat="1" ht="115.5" customHeight="1">
      <c r="A266" s="7">
        <v>2</v>
      </c>
      <c r="B266" s="7" t="s">
        <v>3980</v>
      </c>
      <c r="C266" s="7" t="s">
        <v>133</v>
      </c>
      <c r="D266" s="7" t="s">
        <v>2871</v>
      </c>
      <c r="E266" s="163" t="s">
        <v>2851</v>
      </c>
      <c r="F266" s="7" t="s">
        <v>2852</v>
      </c>
      <c r="G266" s="163" t="s">
        <v>2853</v>
      </c>
      <c r="H266" s="73" t="s">
        <v>408</v>
      </c>
      <c r="I266" s="11">
        <v>880798</v>
      </c>
      <c r="J266" s="164" t="s">
        <v>3981</v>
      </c>
      <c r="K266" s="164" t="s">
        <v>2937</v>
      </c>
      <c r="L266" s="164" t="str">
        <f t="shared" si="42"/>
        <v>СМР, ПНР, оборудование, материалы</v>
      </c>
      <c r="M266" s="165" t="s">
        <v>2856</v>
      </c>
      <c r="N266" s="62" t="s">
        <v>2675</v>
      </c>
      <c r="O266" s="164" t="s">
        <v>2857</v>
      </c>
      <c r="P266" s="165" t="s">
        <v>2858</v>
      </c>
      <c r="Q266" s="242">
        <v>1971.1090322053017</v>
      </c>
      <c r="R266" s="242">
        <f t="shared" si="43"/>
        <v>2325.9086580022558</v>
      </c>
      <c r="S266" s="242">
        <v>1527.6094999591085</v>
      </c>
      <c r="T266" s="242">
        <f t="shared" si="44"/>
        <v>1802.579209951748</v>
      </c>
      <c r="U266" s="242">
        <f t="shared" si="45"/>
        <v>1527.6094999591085</v>
      </c>
      <c r="V266" s="242">
        <f t="shared" si="46"/>
        <v>1802.579209951748</v>
      </c>
      <c r="W266" s="163" t="s">
        <v>3327</v>
      </c>
      <c r="X266" s="7" t="s">
        <v>133</v>
      </c>
      <c r="Y266" s="7" t="s">
        <v>133</v>
      </c>
      <c r="Z266" s="163" t="s">
        <v>144</v>
      </c>
      <c r="AA266" s="10">
        <v>42490</v>
      </c>
      <c r="AB266" s="10">
        <f t="shared" si="49"/>
        <v>42525</v>
      </c>
      <c r="AC266" s="163" t="s">
        <v>501</v>
      </c>
      <c r="AD266" s="220" t="s">
        <v>501</v>
      </c>
      <c r="AE266" s="164" t="str">
        <f t="shared" si="41"/>
        <v>Выполнение СМР, ПНР, оборудование, материалы</v>
      </c>
      <c r="AF266" s="165" t="s">
        <v>146</v>
      </c>
      <c r="AG266" s="163">
        <v>796</v>
      </c>
      <c r="AH266" s="163" t="s">
        <v>147</v>
      </c>
      <c r="AI266" s="163">
        <v>1</v>
      </c>
      <c r="AJ266" s="163">
        <v>45</v>
      </c>
      <c r="AK266" s="163" t="s">
        <v>1128</v>
      </c>
      <c r="AL266" s="243">
        <f t="shared" si="47"/>
        <v>42545</v>
      </c>
      <c r="AM266" s="243">
        <f t="shared" si="48"/>
        <v>42545</v>
      </c>
      <c r="AN266" s="10">
        <v>42735</v>
      </c>
      <c r="AO266" s="11">
        <v>2016</v>
      </c>
      <c r="AP266" s="11" t="s">
        <v>501</v>
      </c>
      <c r="AQ266" s="11" t="s">
        <v>136</v>
      </c>
      <c r="AR266" s="244" t="s">
        <v>501</v>
      </c>
      <c r="AS266" s="7" t="s">
        <v>2859</v>
      </c>
      <c r="AT266" s="220" t="s">
        <v>3982</v>
      </c>
      <c r="AU266" s="164" t="s">
        <v>3983</v>
      </c>
      <c r="AV266" s="8" t="s">
        <v>2862</v>
      </c>
      <c r="AW266" s="245">
        <v>42735</v>
      </c>
      <c r="AX266" s="170">
        <v>2634.0651352536756</v>
      </c>
      <c r="AY266" s="170">
        <v>2041.4004837999998</v>
      </c>
      <c r="AZ266" s="220"/>
      <c r="BA266" s="220"/>
      <c r="BB266" s="163" t="s">
        <v>136</v>
      </c>
      <c r="BC266" s="7" t="s">
        <v>3951</v>
      </c>
      <c r="BD266" s="143">
        <v>102.02987999999999</v>
      </c>
      <c r="BE266" s="123" t="s">
        <v>2864</v>
      </c>
    </row>
    <row r="267" spans="1:57" s="144" customFormat="1" ht="115.5" customHeight="1">
      <c r="A267" s="7">
        <v>2</v>
      </c>
      <c r="B267" s="7" t="s">
        <v>3984</v>
      </c>
      <c r="C267" s="7" t="s">
        <v>133</v>
      </c>
      <c r="D267" s="7" t="s">
        <v>2871</v>
      </c>
      <c r="E267" s="163" t="s">
        <v>2851</v>
      </c>
      <c r="F267" s="7" t="s">
        <v>2852</v>
      </c>
      <c r="G267" s="163" t="s">
        <v>2853</v>
      </c>
      <c r="H267" s="73" t="s">
        <v>408</v>
      </c>
      <c r="I267" s="11">
        <v>880799</v>
      </c>
      <c r="J267" s="164" t="s">
        <v>3985</v>
      </c>
      <c r="K267" s="164" t="s">
        <v>2937</v>
      </c>
      <c r="L267" s="164" t="str">
        <f t="shared" si="42"/>
        <v>СМР, ПНР, оборудование, материалы</v>
      </c>
      <c r="M267" s="165" t="s">
        <v>2856</v>
      </c>
      <c r="N267" s="62" t="s">
        <v>2675</v>
      </c>
      <c r="O267" s="164" t="s">
        <v>2857</v>
      </c>
      <c r="P267" s="165" t="s">
        <v>2858</v>
      </c>
      <c r="Q267" s="242">
        <v>1971.1090322053017</v>
      </c>
      <c r="R267" s="242">
        <f t="shared" si="43"/>
        <v>2325.9086580022558</v>
      </c>
      <c r="S267" s="242">
        <v>1527.6094999591085</v>
      </c>
      <c r="T267" s="242">
        <f t="shared" si="44"/>
        <v>1802.579209951748</v>
      </c>
      <c r="U267" s="242">
        <f t="shared" si="45"/>
        <v>1527.6094999591085</v>
      </c>
      <c r="V267" s="242">
        <f t="shared" si="46"/>
        <v>1802.579209951748</v>
      </c>
      <c r="W267" s="163" t="s">
        <v>3327</v>
      </c>
      <c r="X267" s="7" t="s">
        <v>133</v>
      </c>
      <c r="Y267" s="7" t="s">
        <v>133</v>
      </c>
      <c r="Z267" s="163" t="s">
        <v>144</v>
      </c>
      <c r="AA267" s="10">
        <v>42490</v>
      </c>
      <c r="AB267" s="10">
        <f t="shared" si="49"/>
        <v>42525</v>
      </c>
      <c r="AC267" s="163" t="s">
        <v>501</v>
      </c>
      <c r="AD267" s="220" t="s">
        <v>501</v>
      </c>
      <c r="AE267" s="164" t="str">
        <f t="shared" si="41"/>
        <v>Выполнение СМР, ПНР, оборудование, материалы</v>
      </c>
      <c r="AF267" s="165" t="s">
        <v>146</v>
      </c>
      <c r="AG267" s="163">
        <v>796</v>
      </c>
      <c r="AH267" s="163" t="s">
        <v>147</v>
      </c>
      <c r="AI267" s="163">
        <v>1</v>
      </c>
      <c r="AJ267" s="163">
        <v>45</v>
      </c>
      <c r="AK267" s="163" t="s">
        <v>1128</v>
      </c>
      <c r="AL267" s="243">
        <f t="shared" si="47"/>
        <v>42545</v>
      </c>
      <c r="AM267" s="243">
        <f t="shared" si="48"/>
        <v>42545</v>
      </c>
      <c r="AN267" s="10">
        <v>42735</v>
      </c>
      <c r="AO267" s="11">
        <v>2016</v>
      </c>
      <c r="AP267" s="11" t="s">
        <v>501</v>
      </c>
      <c r="AQ267" s="11" t="s">
        <v>136</v>
      </c>
      <c r="AR267" s="244" t="s">
        <v>501</v>
      </c>
      <c r="AS267" s="7" t="s">
        <v>2859</v>
      </c>
      <c r="AT267" s="220" t="s">
        <v>3986</v>
      </c>
      <c r="AU267" s="164" t="s">
        <v>3987</v>
      </c>
      <c r="AV267" s="8" t="s">
        <v>2862</v>
      </c>
      <c r="AW267" s="245">
        <v>42735</v>
      </c>
      <c r="AX267" s="170">
        <v>2634.0651352536756</v>
      </c>
      <c r="AY267" s="170">
        <v>2041.4004837999998</v>
      </c>
      <c r="AZ267" s="220"/>
      <c r="BA267" s="220"/>
      <c r="BB267" s="163" t="s">
        <v>136</v>
      </c>
      <c r="BC267" s="7" t="s">
        <v>3951</v>
      </c>
      <c r="BD267" s="143">
        <v>102.02987999999999</v>
      </c>
      <c r="BE267" s="123" t="s">
        <v>2864</v>
      </c>
    </row>
    <row r="268" spans="1:57" s="144" customFormat="1" ht="115.5" customHeight="1">
      <c r="A268" s="7">
        <v>2</v>
      </c>
      <c r="B268" s="7" t="s">
        <v>3988</v>
      </c>
      <c r="C268" s="7" t="s">
        <v>133</v>
      </c>
      <c r="D268" s="7" t="s">
        <v>2871</v>
      </c>
      <c r="E268" s="163" t="s">
        <v>2851</v>
      </c>
      <c r="F268" s="7" t="s">
        <v>2852</v>
      </c>
      <c r="G268" s="163" t="s">
        <v>2853</v>
      </c>
      <c r="H268" s="73" t="s">
        <v>408</v>
      </c>
      <c r="I268" s="11">
        <v>880800</v>
      </c>
      <c r="J268" s="164" t="s">
        <v>3989</v>
      </c>
      <c r="K268" s="164" t="s">
        <v>2937</v>
      </c>
      <c r="L268" s="164" t="str">
        <f t="shared" si="42"/>
        <v>СМР, ПНР, оборудование, материалы</v>
      </c>
      <c r="M268" s="165" t="s">
        <v>2856</v>
      </c>
      <c r="N268" s="62" t="s">
        <v>2675</v>
      </c>
      <c r="O268" s="164" t="s">
        <v>2857</v>
      </c>
      <c r="P268" s="165" t="s">
        <v>2858</v>
      </c>
      <c r="Q268" s="242">
        <v>1971.1090322053017</v>
      </c>
      <c r="R268" s="242">
        <f t="shared" si="43"/>
        <v>2325.9086580022558</v>
      </c>
      <c r="S268" s="242">
        <v>1527.6094999591085</v>
      </c>
      <c r="T268" s="242">
        <f t="shared" si="44"/>
        <v>1802.579209951748</v>
      </c>
      <c r="U268" s="242">
        <f t="shared" si="45"/>
        <v>1527.6094999591085</v>
      </c>
      <c r="V268" s="242">
        <f t="shared" si="46"/>
        <v>1802.579209951748</v>
      </c>
      <c r="W268" s="163" t="s">
        <v>3327</v>
      </c>
      <c r="X268" s="7" t="s">
        <v>133</v>
      </c>
      <c r="Y268" s="7" t="s">
        <v>133</v>
      </c>
      <c r="Z268" s="163" t="s">
        <v>144</v>
      </c>
      <c r="AA268" s="10">
        <v>42490</v>
      </c>
      <c r="AB268" s="10">
        <f t="shared" si="49"/>
        <v>42525</v>
      </c>
      <c r="AC268" s="163" t="s">
        <v>501</v>
      </c>
      <c r="AD268" s="220" t="s">
        <v>501</v>
      </c>
      <c r="AE268" s="164" t="str">
        <f t="shared" si="41"/>
        <v>Выполнение СМР, ПНР, оборудование, материалы</v>
      </c>
      <c r="AF268" s="165" t="s">
        <v>146</v>
      </c>
      <c r="AG268" s="163">
        <v>796</v>
      </c>
      <c r="AH268" s="163" t="s">
        <v>147</v>
      </c>
      <c r="AI268" s="163">
        <v>1</v>
      </c>
      <c r="AJ268" s="163">
        <v>45</v>
      </c>
      <c r="AK268" s="163" t="s">
        <v>1128</v>
      </c>
      <c r="AL268" s="243">
        <f t="shared" si="47"/>
        <v>42545</v>
      </c>
      <c r="AM268" s="243">
        <f t="shared" si="48"/>
        <v>42545</v>
      </c>
      <c r="AN268" s="10">
        <v>42735</v>
      </c>
      <c r="AO268" s="11">
        <v>2016</v>
      </c>
      <c r="AP268" s="11" t="s">
        <v>501</v>
      </c>
      <c r="AQ268" s="11" t="s">
        <v>136</v>
      </c>
      <c r="AR268" s="244" t="s">
        <v>501</v>
      </c>
      <c r="AS268" s="7" t="s">
        <v>2859</v>
      </c>
      <c r="AT268" s="220" t="s">
        <v>3990</v>
      </c>
      <c r="AU268" s="164" t="s">
        <v>3991</v>
      </c>
      <c r="AV268" s="8" t="s">
        <v>2862</v>
      </c>
      <c r="AW268" s="245">
        <v>42735</v>
      </c>
      <c r="AX268" s="170">
        <v>2634.0651352536756</v>
      </c>
      <c r="AY268" s="170">
        <v>2041.4004837999998</v>
      </c>
      <c r="AZ268" s="220"/>
      <c r="BA268" s="220"/>
      <c r="BB268" s="163" t="s">
        <v>136</v>
      </c>
      <c r="BC268" s="7" t="s">
        <v>3951</v>
      </c>
      <c r="BD268" s="143">
        <v>102.02987999999999</v>
      </c>
      <c r="BE268" s="123" t="s">
        <v>2864</v>
      </c>
    </row>
    <row r="269" spans="1:57" s="144" customFormat="1" ht="101.25" customHeight="1">
      <c r="A269" s="7">
        <v>2</v>
      </c>
      <c r="B269" s="7" t="s">
        <v>3992</v>
      </c>
      <c r="C269" s="7" t="s">
        <v>133</v>
      </c>
      <c r="D269" s="7" t="s">
        <v>2871</v>
      </c>
      <c r="E269" s="163" t="s">
        <v>2851</v>
      </c>
      <c r="F269" s="7" t="s">
        <v>2852</v>
      </c>
      <c r="G269" s="163" t="s">
        <v>2853</v>
      </c>
      <c r="H269" s="73" t="s">
        <v>408</v>
      </c>
      <c r="I269" s="11">
        <v>880801</v>
      </c>
      <c r="J269" s="164" t="s">
        <v>3993</v>
      </c>
      <c r="K269" s="164" t="s">
        <v>2937</v>
      </c>
      <c r="L269" s="164" t="str">
        <f t="shared" si="42"/>
        <v>СМР, ПНР, оборудование, материалы</v>
      </c>
      <c r="M269" s="165" t="s">
        <v>2856</v>
      </c>
      <c r="N269" s="62" t="s">
        <v>2675</v>
      </c>
      <c r="O269" s="164" t="s">
        <v>2857</v>
      </c>
      <c r="P269" s="165" t="s">
        <v>2858</v>
      </c>
      <c r="Q269" s="242">
        <v>1971.1090322053017</v>
      </c>
      <c r="R269" s="242">
        <f t="shared" si="43"/>
        <v>2325.9086580022558</v>
      </c>
      <c r="S269" s="242">
        <v>1527.6094999591085</v>
      </c>
      <c r="T269" s="242">
        <f t="shared" si="44"/>
        <v>1802.579209951748</v>
      </c>
      <c r="U269" s="242">
        <f t="shared" si="45"/>
        <v>1527.6094999591085</v>
      </c>
      <c r="V269" s="242">
        <f t="shared" si="46"/>
        <v>1802.579209951748</v>
      </c>
      <c r="W269" s="163" t="s">
        <v>3327</v>
      </c>
      <c r="X269" s="7" t="s">
        <v>133</v>
      </c>
      <c r="Y269" s="7" t="s">
        <v>133</v>
      </c>
      <c r="Z269" s="163" t="s">
        <v>144</v>
      </c>
      <c r="AA269" s="10">
        <v>42490</v>
      </c>
      <c r="AB269" s="10">
        <f t="shared" si="49"/>
        <v>42525</v>
      </c>
      <c r="AC269" s="163" t="s">
        <v>501</v>
      </c>
      <c r="AD269" s="220" t="s">
        <v>501</v>
      </c>
      <c r="AE269" s="164" t="str">
        <f t="shared" ref="AE269:AE332" si="50">"Выполнение "&amp;L269</f>
        <v>Выполнение СМР, ПНР, оборудование, материалы</v>
      </c>
      <c r="AF269" s="165" t="s">
        <v>146</v>
      </c>
      <c r="AG269" s="163">
        <v>796</v>
      </c>
      <c r="AH269" s="163" t="s">
        <v>147</v>
      </c>
      <c r="AI269" s="163">
        <v>1</v>
      </c>
      <c r="AJ269" s="163">
        <v>45</v>
      </c>
      <c r="AK269" s="163" t="s">
        <v>1128</v>
      </c>
      <c r="AL269" s="243">
        <f t="shared" si="47"/>
        <v>42545</v>
      </c>
      <c r="AM269" s="243">
        <f t="shared" si="48"/>
        <v>42545</v>
      </c>
      <c r="AN269" s="10">
        <v>42735</v>
      </c>
      <c r="AO269" s="11">
        <v>2016</v>
      </c>
      <c r="AP269" s="11" t="s">
        <v>501</v>
      </c>
      <c r="AQ269" s="11" t="s">
        <v>136</v>
      </c>
      <c r="AR269" s="244" t="s">
        <v>501</v>
      </c>
      <c r="AS269" s="7" t="s">
        <v>2859</v>
      </c>
      <c r="AT269" s="220" t="s">
        <v>3994</v>
      </c>
      <c r="AU269" s="164" t="s">
        <v>3995</v>
      </c>
      <c r="AV269" s="8" t="s">
        <v>2862</v>
      </c>
      <c r="AW269" s="245">
        <v>42735</v>
      </c>
      <c r="AX269" s="170">
        <v>2634.0651352536756</v>
      </c>
      <c r="AY269" s="170">
        <v>2041.4004837999998</v>
      </c>
      <c r="AZ269" s="220"/>
      <c r="BA269" s="220"/>
      <c r="BB269" s="163" t="s">
        <v>136</v>
      </c>
      <c r="BC269" s="7" t="s">
        <v>3951</v>
      </c>
      <c r="BD269" s="143">
        <v>102.02987999999999</v>
      </c>
      <c r="BE269" s="123" t="s">
        <v>2864</v>
      </c>
    </row>
    <row r="270" spans="1:57" s="144" customFormat="1" ht="101.25" customHeight="1">
      <c r="A270" s="7">
        <v>2</v>
      </c>
      <c r="B270" s="7" t="s">
        <v>3996</v>
      </c>
      <c r="C270" s="7" t="s">
        <v>133</v>
      </c>
      <c r="D270" s="7" t="s">
        <v>2871</v>
      </c>
      <c r="E270" s="163" t="s">
        <v>2851</v>
      </c>
      <c r="F270" s="7" t="s">
        <v>2852</v>
      </c>
      <c r="G270" s="163" t="s">
        <v>2853</v>
      </c>
      <c r="H270" s="73" t="s">
        <v>408</v>
      </c>
      <c r="I270" s="11">
        <v>880802</v>
      </c>
      <c r="J270" s="164" t="s">
        <v>3997</v>
      </c>
      <c r="K270" s="164" t="s">
        <v>2937</v>
      </c>
      <c r="L270" s="164" t="str">
        <f t="shared" si="42"/>
        <v>СМР, ПНР, оборудование, материалы</v>
      </c>
      <c r="M270" s="165" t="s">
        <v>2856</v>
      </c>
      <c r="N270" s="62" t="s">
        <v>2675</v>
      </c>
      <c r="O270" s="164" t="s">
        <v>2857</v>
      </c>
      <c r="P270" s="165" t="s">
        <v>2858</v>
      </c>
      <c r="Q270" s="242">
        <v>1971.1090322053017</v>
      </c>
      <c r="R270" s="242">
        <f t="shared" si="43"/>
        <v>2325.9086580022558</v>
      </c>
      <c r="S270" s="242">
        <v>1527.6094999591085</v>
      </c>
      <c r="T270" s="242">
        <f t="shared" si="44"/>
        <v>1802.579209951748</v>
      </c>
      <c r="U270" s="242">
        <f t="shared" si="45"/>
        <v>1527.6094999591085</v>
      </c>
      <c r="V270" s="242">
        <f t="shared" si="46"/>
        <v>1802.579209951748</v>
      </c>
      <c r="W270" s="163" t="s">
        <v>3327</v>
      </c>
      <c r="X270" s="7" t="s">
        <v>133</v>
      </c>
      <c r="Y270" s="7" t="s">
        <v>133</v>
      </c>
      <c r="Z270" s="163" t="s">
        <v>144</v>
      </c>
      <c r="AA270" s="10">
        <v>42490</v>
      </c>
      <c r="AB270" s="10">
        <f t="shared" si="49"/>
        <v>42525</v>
      </c>
      <c r="AC270" s="163" t="s">
        <v>501</v>
      </c>
      <c r="AD270" s="220" t="s">
        <v>501</v>
      </c>
      <c r="AE270" s="164" t="str">
        <f t="shared" si="50"/>
        <v>Выполнение СМР, ПНР, оборудование, материалы</v>
      </c>
      <c r="AF270" s="165" t="s">
        <v>146</v>
      </c>
      <c r="AG270" s="163">
        <v>796</v>
      </c>
      <c r="AH270" s="163" t="s">
        <v>147</v>
      </c>
      <c r="AI270" s="163">
        <v>1</v>
      </c>
      <c r="AJ270" s="163">
        <v>45</v>
      </c>
      <c r="AK270" s="163" t="s">
        <v>1128</v>
      </c>
      <c r="AL270" s="243">
        <f t="shared" si="47"/>
        <v>42545</v>
      </c>
      <c r="AM270" s="243">
        <f t="shared" si="48"/>
        <v>42545</v>
      </c>
      <c r="AN270" s="10">
        <v>42735</v>
      </c>
      <c r="AO270" s="11">
        <v>2016</v>
      </c>
      <c r="AP270" s="11" t="s">
        <v>501</v>
      </c>
      <c r="AQ270" s="11" t="s">
        <v>136</v>
      </c>
      <c r="AR270" s="244" t="s">
        <v>501</v>
      </c>
      <c r="AS270" s="7" t="s">
        <v>2859</v>
      </c>
      <c r="AT270" s="220" t="s">
        <v>3998</v>
      </c>
      <c r="AU270" s="164" t="s">
        <v>3999</v>
      </c>
      <c r="AV270" s="8" t="s">
        <v>2862</v>
      </c>
      <c r="AW270" s="245">
        <v>42735</v>
      </c>
      <c r="AX270" s="170">
        <v>2634.0651352536756</v>
      </c>
      <c r="AY270" s="170">
        <v>2041.4004837999998</v>
      </c>
      <c r="AZ270" s="220"/>
      <c r="BA270" s="220"/>
      <c r="BB270" s="163" t="s">
        <v>136</v>
      </c>
      <c r="BC270" s="7" t="s">
        <v>3951</v>
      </c>
      <c r="BD270" s="143">
        <v>102.02987999999999</v>
      </c>
      <c r="BE270" s="123" t="s">
        <v>2864</v>
      </c>
    </row>
    <row r="271" spans="1:57" s="144" customFormat="1" ht="101.25" customHeight="1">
      <c r="A271" s="7">
        <v>2</v>
      </c>
      <c r="B271" s="7" t="s">
        <v>4000</v>
      </c>
      <c r="C271" s="7" t="s">
        <v>133</v>
      </c>
      <c r="D271" s="7" t="s">
        <v>2871</v>
      </c>
      <c r="E271" s="163" t="s">
        <v>2851</v>
      </c>
      <c r="F271" s="7" t="s">
        <v>2852</v>
      </c>
      <c r="G271" s="163" t="s">
        <v>2853</v>
      </c>
      <c r="H271" s="73" t="s">
        <v>408</v>
      </c>
      <c r="I271" s="11">
        <v>880803</v>
      </c>
      <c r="J271" s="164" t="s">
        <v>4001</v>
      </c>
      <c r="K271" s="164" t="s">
        <v>2937</v>
      </c>
      <c r="L271" s="164" t="str">
        <f t="shared" si="42"/>
        <v>СМР, ПНР, оборудование, материалы</v>
      </c>
      <c r="M271" s="165" t="s">
        <v>2856</v>
      </c>
      <c r="N271" s="62" t="s">
        <v>2675</v>
      </c>
      <c r="O271" s="164" t="s">
        <v>2857</v>
      </c>
      <c r="P271" s="165" t="s">
        <v>2858</v>
      </c>
      <c r="Q271" s="242">
        <v>1971.1090322053017</v>
      </c>
      <c r="R271" s="242">
        <f t="shared" si="43"/>
        <v>2325.9086580022558</v>
      </c>
      <c r="S271" s="242">
        <v>1527.6094999591085</v>
      </c>
      <c r="T271" s="242">
        <f t="shared" si="44"/>
        <v>1802.579209951748</v>
      </c>
      <c r="U271" s="242">
        <f t="shared" si="45"/>
        <v>1527.6094999591085</v>
      </c>
      <c r="V271" s="242">
        <f t="shared" si="46"/>
        <v>1802.579209951748</v>
      </c>
      <c r="W271" s="163" t="s">
        <v>3327</v>
      </c>
      <c r="X271" s="7" t="s">
        <v>133</v>
      </c>
      <c r="Y271" s="7" t="s">
        <v>133</v>
      </c>
      <c r="Z271" s="163" t="s">
        <v>144</v>
      </c>
      <c r="AA271" s="10">
        <v>42490</v>
      </c>
      <c r="AB271" s="10">
        <f t="shared" si="49"/>
        <v>42525</v>
      </c>
      <c r="AC271" s="163" t="s">
        <v>501</v>
      </c>
      <c r="AD271" s="220" t="s">
        <v>501</v>
      </c>
      <c r="AE271" s="164" t="str">
        <f t="shared" si="50"/>
        <v>Выполнение СМР, ПНР, оборудование, материалы</v>
      </c>
      <c r="AF271" s="165" t="s">
        <v>146</v>
      </c>
      <c r="AG271" s="163">
        <v>796</v>
      </c>
      <c r="AH271" s="163" t="s">
        <v>147</v>
      </c>
      <c r="AI271" s="163">
        <v>1</v>
      </c>
      <c r="AJ271" s="163">
        <v>45</v>
      </c>
      <c r="AK271" s="163" t="s">
        <v>1128</v>
      </c>
      <c r="AL271" s="243">
        <f t="shared" si="47"/>
        <v>42545</v>
      </c>
      <c r="AM271" s="243">
        <f t="shared" si="48"/>
        <v>42545</v>
      </c>
      <c r="AN271" s="10">
        <v>42735</v>
      </c>
      <c r="AO271" s="11">
        <v>2016</v>
      </c>
      <c r="AP271" s="11" t="s">
        <v>501</v>
      </c>
      <c r="AQ271" s="11" t="s">
        <v>136</v>
      </c>
      <c r="AR271" s="244" t="s">
        <v>501</v>
      </c>
      <c r="AS271" s="7" t="s">
        <v>2859</v>
      </c>
      <c r="AT271" s="220" t="s">
        <v>4002</v>
      </c>
      <c r="AU271" s="164" t="s">
        <v>4003</v>
      </c>
      <c r="AV271" s="8" t="s">
        <v>2862</v>
      </c>
      <c r="AW271" s="245">
        <v>42735</v>
      </c>
      <c r="AX271" s="170">
        <v>2634.0651352536756</v>
      </c>
      <c r="AY271" s="170">
        <v>2041.4004837999998</v>
      </c>
      <c r="AZ271" s="220"/>
      <c r="BA271" s="220"/>
      <c r="BB271" s="163" t="s">
        <v>136</v>
      </c>
      <c r="BC271" s="7" t="s">
        <v>3951</v>
      </c>
      <c r="BD271" s="143">
        <v>102.02987999999999</v>
      </c>
      <c r="BE271" s="123" t="s">
        <v>2864</v>
      </c>
    </row>
    <row r="272" spans="1:57" s="144" customFormat="1" ht="105" customHeight="1">
      <c r="A272" s="7">
        <v>2</v>
      </c>
      <c r="B272" s="7" t="s">
        <v>4004</v>
      </c>
      <c r="C272" s="7" t="s">
        <v>133</v>
      </c>
      <c r="D272" s="7" t="s">
        <v>2871</v>
      </c>
      <c r="E272" s="163" t="s">
        <v>2851</v>
      </c>
      <c r="F272" s="7" t="s">
        <v>2852</v>
      </c>
      <c r="G272" s="163" t="s">
        <v>2853</v>
      </c>
      <c r="H272" s="73" t="s">
        <v>408</v>
      </c>
      <c r="I272" s="11">
        <v>880804</v>
      </c>
      <c r="J272" s="164" t="s">
        <v>4005</v>
      </c>
      <c r="K272" s="164" t="s">
        <v>2937</v>
      </c>
      <c r="L272" s="164" t="str">
        <f t="shared" si="42"/>
        <v>СМР, ПНР, оборудование, материалы</v>
      </c>
      <c r="M272" s="165" t="s">
        <v>2856</v>
      </c>
      <c r="N272" s="62" t="s">
        <v>2675</v>
      </c>
      <c r="O272" s="164" t="s">
        <v>2857</v>
      </c>
      <c r="P272" s="165" t="s">
        <v>2858</v>
      </c>
      <c r="Q272" s="242">
        <v>1971.1090322053017</v>
      </c>
      <c r="R272" s="242">
        <f t="shared" si="43"/>
        <v>2325.9086580022558</v>
      </c>
      <c r="S272" s="242">
        <v>1527.6094999591085</v>
      </c>
      <c r="T272" s="242">
        <f t="shared" si="44"/>
        <v>1802.579209951748</v>
      </c>
      <c r="U272" s="242">
        <f t="shared" si="45"/>
        <v>1527.6094999591085</v>
      </c>
      <c r="V272" s="242">
        <f t="shared" si="46"/>
        <v>1802.579209951748</v>
      </c>
      <c r="W272" s="163" t="s">
        <v>3327</v>
      </c>
      <c r="X272" s="7" t="s">
        <v>133</v>
      </c>
      <c r="Y272" s="7" t="s">
        <v>133</v>
      </c>
      <c r="Z272" s="163" t="s">
        <v>144</v>
      </c>
      <c r="AA272" s="10">
        <v>42490</v>
      </c>
      <c r="AB272" s="10">
        <f t="shared" si="49"/>
        <v>42525</v>
      </c>
      <c r="AC272" s="163" t="s">
        <v>501</v>
      </c>
      <c r="AD272" s="220" t="s">
        <v>501</v>
      </c>
      <c r="AE272" s="164" t="str">
        <f t="shared" si="50"/>
        <v>Выполнение СМР, ПНР, оборудование, материалы</v>
      </c>
      <c r="AF272" s="165" t="s">
        <v>146</v>
      </c>
      <c r="AG272" s="163">
        <v>796</v>
      </c>
      <c r="AH272" s="163" t="s">
        <v>147</v>
      </c>
      <c r="AI272" s="163">
        <v>1</v>
      </c>
      <c r="AJ272" s="163">
        <v>45</v>
      </c>
      <c r="AK272" s="163" t="s">
        <v>1128</v>
      </c>
      <c r="AL272" s="243">
        <f t="shared" si="47"/>
        <v>42545</v>
      </c>
      <c r="AM272" s="243">
        <f t="shared" si="48"/>
        <v>42545</v>
      </c>
      <c r="AN272" s="10">
        <v>42735</v>
      </c>
      <c r="AO272" s="11">
        <v>2016</v>
      </c>
      <c r="AP272" s="11" t="s">
        <v>501</v>
      </c>
      <c r="AQ272" s="11" t="s">
        <v>136</v>
      </c>
      <c r="AR272" s="244" t="s">
        <v>501</v>
      </c>
      <c r="AS272" s="7" t="s">
        <v>2859</v>
      </c>
      <c r="AT272" s="220" t="s">
        <v>4006</v>
      </c>
      <c r="AU272" s="164" t="s">
        <v>4007</v>
      </c>
      <c r="AV272" s="8" t="s">
        <v>2862</v>
      </c>
      <c r="AW272" s="245">
        <v>42735</v>
      </c>
      <c r="AX272" s="170">
        <v>2634.0651352536756</v>
      </c>
      <c r="AY272" s="170">
        <v>2041.4004837999998</v>
      </c>
      <c r="AZ272" s="220"/>
      <c r="BA272" s="220"/>
      <c r="BB272" s="163" t="s">
        <v>136</v>
      </c>
      <c r="BC272" s="7" t="s">
        <v>3951</v>
      </c>
      <c r="BD272" s="143">
        <v>102.02987999999999</v>
      </c>
      <c r="BE272" s="123" t="s">
        <v>2864</v>
      </c>
    </row>
    <row r="273" spans="1:57" s="144" customFormat="1" ht="105" customHeight="1">
      <c r="A273" s="7">
        <v>2</v>
      </c>
      <c r="B273" s="7" t="s">
        <v>4008</v>
      </c>
      <c r="C273" s="7" t="s">
        <v>133</v>
      </c>
      <c r="D273" s="7" t="s">
        <v>2871</v>
      </c>
      <c r="E273" s="163" t="s">
        <v>2851</v>
      </c>
      <c r="F273" s="7" t="s">
        <v>2852</v>
      </c>
      <c r="G273" s="163" t="s">
        <v>2853</v>
      </c>
      <c r="H273" s="73" t="s">
        <v>408</v>
      </c>
      <c r="I273" s="11">
        <v>880805</v>
      </c>
      <c r="J273" s="164" t="s">
        <v>4009</v>
      </c>
      <c r="K273" s="164" t="s">
        <v>2937</v>
      </c>
      <c r="L273" s="164" t="str">
        <f t="shared" si="42"/>
        <v>СМР, ПНР, оборудование, материалы</v>
      </c>
      <c r="M273" s="165" t="s">
        <v>2856</v>
      </c>
      <c r="N273" s="62" t="s">
        <v>2675</v>
      </c>
      <c r="O273" s="164" t="s">
        <v>2857</v>
      </c>
      <c r="P273" s="165" t="s">
        <v>2858</v>
      </c>
      <c r="Q273" s="242">
        <v>1971.1090322053017</v>
      </c>
      <c r="R273" s="242">
        <f t="shared" si="43"/>
        <v>2325.9086580022558</v>
      </c>
      <c r="S273" s="242">
        <v>1527.6094999591085</v>
      </c>
      <c r="T273" s="242">
        <f t="shared" si="44"/>
        <v>1802.579209951748</v>
      </c>
      <c r="U273" s="242">
        <f t="shared" si="45"/>
        <v>1527.6094999591085</v>
      </c>
      <c r="V273" s="242">
        <f t="shared" si="46"/>
        <v>1802.579209951748</v>
      </c>
      <c r="W273" s="163" t="s">
        <v>3327</v>
      </c>
      <c r="X273" s="7" t="s">
        <v>133</v>
      </c>
      <c r="Y273" s="7" t="s">
        <v>133</v>
      </c>
      <c r="Z273" s="163" t="s">
        <v>144</v>
      </c>
      <c r="AA273" s="10">
        <v>42490</v>
      </c>
      <c r="AB273" s="10">
        <f t="shared" si="49"/>
        <v>42525</v>
      </c>
      <c r="AC273" s="163" t="s">
        <v>501</v>
      </c>
      <c r="AD273" s="220" t="s">
        <v>501</v>
      </c>
      <c r="AE273" s="164" t="str">
        <f t="shared" si="50"/>
        <v>Выполнение СМР, ПНР, оборудование, материалы</v>
      </c>
      <c r="AF273" s="165" t="s">
        <v>146</v>
      </c>
      <c r="AG273" s="163">
        <v>796</v>
      </c>
      <c r="AH273" s="163" t="s">
        <v>147</v>
      </c>
      <c r="AI273" s="163">
        <v>1</v>
      </c>
      <c r="AJ273" s="163">
        <v>45</v>
      </c>
      <c r="AK273" s="163" t="s">
        <v>1128</v>
      </c>
      <c r="AL273" s="243">
        <f t="shared" si="47"/>
        <v>42545</v>
      </c>
      <c r="AM273" s="243">
        <f t="shared" si="48"/>
        <v>42545</v>
      </c>
      <c r="AN273" s="10">
        <v>42735</v>
      </c>
      <c r="AO273" s="11">
        <v>2016</v>
      </c>
      <c r="AP273" s="11" t="s">
        <v>501</v>
      </c>
      <c r="AQ273" s="11" t="s">
        <v>136</v>
      </c>
      <c r="AR273" s="244" t="s">
        <v>501</v>
      </c>
      <c r="AS273" s="7" t="s">
        <v>2859</v>
      </c>
      <c r="AT273" s="220" t="s">
        <v>4010</v>
      </c>
      <c r="AU273" s="164" t="s">
        <v>4011</v>
      </c>
      <c r="AV273" s="8" t="s">
        <v>2862</v>
      </c>
      <c r="AW273" s="245">
        <v>42735</v>
      </c>
      <c r="AX273" s="170">
        <v>2634.0651352536756</v>
      </c>
      <c r="AY273" s="170">
        <v>2041.4004837999998</v>
      </c>
      <c r="AZ273" s="220"/>
      <c r="BA273" s="220"/>
      <c r="BB273" s="163" t="s">
        <v>136</v>
      </c>
      <c r="BC273" s="7" t="s">
        <v>3951</v>
      </c>
      <c r="BD273" s="143">
        <v>102.02987999999999</v>
      </c>
      <c r="BE273" s="123" t="s">
        <v>2864</v>
      </c>
    </row>
    <row r="274" spans="1:57" s="144" customFormat="1" ht="105" customHeight="1">
      <c r="A274" s="7">
        <v>2</v>
      </c>
      <c r="B274" s="7" t="s">
        <v>4012</v>
      </c>
      <c r="C274" s="7" t="s">
        <v>133</v>
      </c>
      <c r="D274" s="7" t="s">
        <v>2871</v>
      </c>
      <c r="E274" s="163" t="s">
        <v>2851</v>
      </c>
      <c r="F274" s="7" t="s">
        <v>2852</v>
      </c>
      <c r="G274" s="163" t="s">
        <v>2853</v>
      </c>
      <c r="H274" s="73" t="s">
        <v>408</v>
      </c>
      <c r="I274" s="11">
        <v>880806</v>
      </c>
      <c r="J274" s="164" t="s">
        <v>4013</v>
      </c>
      <c r="K274" s="164" t="s">
        <v>2937</v>
      </c>
      <c r="L274" s="164" t="str">
        <f t="shared" ref="L274:L337" si="51">K274</f>
        <v>СМР, ПНР, оборудование, материалы</v>
      </c>
      <c r="M274" s="165" t="s">
        <v>2856</v>
      </c>
      <c r="N274" s="62" t="s">
        <v>2675</v>
      </c>
      <c r="O274" s="164" t="s">
        <v>2857</v>
      </c>
      <c r="P274" s="165" t="s">
        <v>2858</v>
      </c>
      <c r="Q274" s="242">
        <v>1971.1090322053017</v>
      </c>
      <c r="R274" s="242">
        <f t="shared" ref="R274:R337" si="52">Q274*1.18</f>
        <v>2325.9086580022558</v>
      </c>
      <c r="S274" s="242">
        <v>1527.6094999591085</v>
      </c>
      <c r="T274" s="242">
        <f t="shared" ref="T274:T337" si="53">S274*1.18</f>
        <v>1802.579209951748</v>
      </c>
      <c r="U274" s="242">
        <f t="shared" ref="U274:U337" si="54">S274</f>
        <v>1527.6094999591085</v>
      </c>
      <c r="V274" s="242">
        <f t="shared" ref="V274:V337" si="55">U274*1.18</f>
        <v>1802.579209951748</v>
      </c>
      <c r="W274" s="163" t="s">
        <v>3327</v>
      </c>
      <c r="X274" s="7" t="s">
        <v>133</v>
      </c>
      <c r="Y274" s="7" t="s">
        <v>133</v>
      </c>
      <c r="Z274" s="163" t="s">
        <v>144</v>
      </c>
      <c r="AA274" s="10">
        <v>42490</v>
      </c>
      <c r="AB274" s="10">
        <f t="shared" si="49"/>
        <v>42525</v>
      </c>
      <c r="AC274" s="163" t="s">
        <v>501</v>
      </c>
      <c r="AD274" s="220" t="s">
        <v>501</v>
      </c>
      <c r="AE274" s="164" t="str">
        <f t="shared" si="50"/>
        <v>Выполнение СМР, ПНР, оборудование, материалы</v>
      </c>
      <c r="AF274" s="165" t="s">
        <v>146</v>
      </c>
      <c r="AG274" s="163">
        <v>796</v>
      </c>
      <c r="AH274" s="163" t="s">
        <v>147</v>
      </c>
      <c r="AI274" s="163">
        <v>1</v>
      </c>
      <c r="AJ274" s="163">
        <v>45</v>
      </c>
      <c r="AK274" s="163" t="s">
        <v>1128</v>
      </c>
      <c r="AL274" s="243">
        <f t="shared" ref="AL274:AL337" si="56">AB274+20</f>
        <v>42545</v>
      </c>
      <c r="AM274" s="243">
        <f t="shared" ref="AM274:AM337" si="57">AL274</f>
        <v>42545</v>
      </c>
      <c r="AN274" s="10">
        <v>42735</v>
      </c>
      <c r="AO274" s="11">
        <v>2016</v>
      </c>
      <c r="AP274" s="11" t="s">
        <v>501</v>
      </c>
      <c r="AQ274" s="11" t="s">
        <v>136</v>
      </c>
      <c r="AR274" s="244" t="s">
        <v>501</v>
      </c>
      <c r="AS274" s="7" t="s">
        <v>2859</v>
      </c>
      <c r="AT274" s="220" t="s">
        <v>4014</v>
      </c>
      <c r="AU274" s="164" t="s">
        <v>4015</v>
      </c>
      <c r="AV274" s="8" t="s">
        <v>2862</v>
      </c>
      <c r="AW274" s="245">
        <v>42735</v>
      </c>
      <c r="AX274" s="170">
        <v>2634.0651352536756</v>
      </c>
      <c r="AY274" s="170">
        <v>2041.4004837999998</v>
      </c>
      <c r="AZ274" s="220"/>
      <c r="BA274" s="220"/>
      <c r="BB274" s="163" t="s">
        <v>136</v>
      </c>
      <c r="BC274" s="7" t="s">
        <v>3951</v>
      </c>
      <c r="BD274" s="143">
        <v>102.02987999999999</v>
      </c>
      <c r="BE274" s="123" t="s">
        <v>2864</v>
      </c>
    </row>
    <row r="275" spans="1:57" s="144" customFormat="1" ht="99.75" customHeight="1">
      <c r="A275" s="7">
        <v>2</v>
      </c>
      <c r="B275" s="7" t="s">
        <v>4016</v>
      </c>
      <c r="C275" s="7" t="s">
        <v>133</v>
      </c>
      <c r="D275" s="7" t="s">
        <v>2871</v>
      </c>
      <c r="E275" s="163" t="s">
        <v>2851</v>
      </c>
      <c r="F275" s="7" t="s">
        <v>2852</v>
      </c>
      <c r="G275" s="163" t="s">
        <v>2853</v>
      </c>
      <c r="H275" s="73" t="s">
        <v>408</v>
      </c>
      <c r="I275" s="11">
        <v>880807</v>
      </c>
      <c r="J275" s="164" t="s">
        <v>4017</v>
      </c>
      <c r="K275" s="164" t="s">
        <v>2937</v>
      </c>
      <c r="L275" s="164" t="str">
        <f t="shared" si="51"/>
        <v>СМР, ПНР, оборудование, материалы</v>
      </c>
      <c r="M275" s="165" t="s">
        <v>2856</v>
      </c>
      <c r="N275" s="62" t="s">
        <v>2675</v>
      </c>
      <c r="O275" s="164" t="s">
        <v>2857</v>
      </c>
      <c r="P275" s="165" t="s">
        <v>2858</v>
      </c>
      <c r="Q275" s="242">
        <v>1971.1090322053017</v>
      </c>
      <c r="R275" s="242">
        <f t="shared" si="52"/>
        <v>2325.9086580022558</v>
      </c>
      <c r="S275" s="242">
        <v>1527.6094999591085</v>
      </c>
      <c r="T275" s="242">
        <f t="shared" si="53"/>
        <v>1802.579209951748</v>
      </c>
      <c r="U275" s="242">
        <f t="shared" si="54"/>
        <v>1527.6094999591085</v>
      </c>
      <c r="V275" s="242">
        <f t="shared" si="55"/>
        <v>1802.579209951748</v>
      </c>
      <c r="W275" s="163" t="s">
        <v>3327</v>
      </c>
      <c r="X275" s="7" t="s">
        <v>133</v>
      </c>
      <c r="Y275" s="7" t="s">
        <v>133</v>
      </c>
      <c r="Z275" s="163" t="s">
        <v>144</v>
      </c>
      <c r="AA275" s="10">
        <v>42490</v>
      </c>
      <c r="AB275" s="10">
        <f t="shared" si="49"/>
        <v>42525</v>
      </c>
      <c r="AC275" s="163" t="s">
        <v>501</v>
      </c>
      <c r="AD275" s="220" t="s">
        <v>501</v>
      </c>
      <c r="AE275" s="164" t="str">
        <f t="shared" si="50"/>
        <v>Выполнение СМР, ПНР, оборудование, материалы</v>
      </c>
      <c r="AF275" s="165" t="s">
        <v>146</v>
      </c>
      <c r="AG275" s="163">
        <v>796</v>
      </c>
      <c r="AH275" s="163" t="s">
        <v>147</v>
      </c>
      <c r="AI275" s="163">
        <v>1</v>
      </c>
      <c r="AJ275" s="163">
        <v>45</v>
      </c>
      <c r="AK275" s="163" t="s">
        <v>1128</v>
      </c>
      <c r="AL275" s="243">
        <f t="shared" si="56"/>
        <v>42545</v>
      </c>
      <c r="AM275" s="243">
        <f t="shared" si="57"/>
        <v>42545</v>
      </c>
      <c r="AN275" s="10">
        <v>42735</v>
      </c>
      <c r="AO275" s="11">
        <v>2016</v>
      </c>
      <c r="AP275" s="11" t="s">
        <v>501</v>
      </c>
      <c r="AQ275" s="11" t="s">
        <v>136</v>
      </c>
      <c r="AR275" s="244" t="s">
        <v>501</v>
      </c>
      <c r="AS275" s="7" t="s">
        <v>2859</v>
      </c>
      <c r="AT275" s="220" t="s">
        <v>4018</v>
      </c>
      <c r="AU275" s="164" t="s">
        <v>4019</v>
      </c>
      <c r="AV275" s="8" t="s">
        <v>2862</v>
      </c>
      <c r="AW275" s="245">
        <v>42735</v>
      </c>
      <c r="AX275" s="170">
        <v>2634.0651352536756</v>
      </c>
      <c r="AY275" s="170">
        <v>2041.4004837999998</v>
      </c>
      <c r="AZ275" s="220"/>
      <c r="BA275" s="220"/>
      <c r="BB275" s="163" t="s">
        <v>136</v>
      </c>
      <c r="BC275" s="7" t="s">
        <v>3951</v>
      </c>
      <c r="BD275" s="143">
        <v>102.02987999999999</v>
      </c>
      <c r="BE275" s="123" t="s">
        <v>2864</v>
      </c>
    </row>
    <row r="276" spans="1:57" s="144" customFormat="1" ht="99.75" customHeight="1">
      <c r="A276" s="7">
        <v>2</v>
      </c>
      <c r="B276" s="7" t="s">
        <v>4020</v>
      </c>
      <c r="C276" s="7" t="s">
        <v>133</v>
      </c>
      <c r="D276" s="7" t="s">
        <v>2871</v>
      </c>
      <c r="E276" s="163" t="s">
        <v>2851</v>
      </c>
      <c r="F276" s="7" t="s">
        <v>2852</v>
      </c>
      <c r="G276" s="163" t="s">
        <v>2853</v>
      </c>
      <c r="H276" s="73" t="s">
        <v>408</v>
      </c>
      <c r="I276" s="11">
        <v>880808</v>
      </c>
      <c r="J276" s="164" t="s">
        <v>4021</v>
      </c>
      <c r="K276" s="164" t="s">
        <v>2937</v>
      </c>
      <c r="L276" s="164" t="str">
        <f t="shared" si="51"/>
        <v>СМР, ПНР, оборудование, материалы</v>
      </c>
      <c r="M276" s="165" t="s">
        <v>2856</v>
      </c>
      <c r="N276" s="62" t="s">
        <v>2675</v>
      </c>
      <c r="O276" s="164" t="s">
        <v>2857</v>
      </c>
      <c r="P276" s="165" t="s">
        <v>2858</v>
      </c>
      <c r="Q276" s="242">
        <v>1971.1090322053017</v>
      </c>
      <c r="R276" s="242">
        <f t="shared" si="52"/>
        <v>2325.9086580022558</v>
      </c>
      <c r="S276" s="242">
        <v>1527.6094999591085</v>
      </c>
      <c r="T276" s="242">
        <f t="shared" si="53"/>
        <v>1802.579209951748</v>
      </c>
      <c r="U276" s="242">
        <f t="shared" si="54"/>
        <v>1527.6094999591085</v>
      </c>
      <c r="V276" s="242">
        <f t="shared" si="55"/>
        <v>1802.579209951748</v>
      </c>
      <c r="W276" s="163" t="s">
        <v>3327</v>
      </c>
      <c r="X276" s="7" t="s">
        <v>133</v>
      </c>
      <c r="Y276" s="7" t="s">
        <v>133</v>
      </c>
      <c r="Z276" s="163" t="s">
        <v>144</v>
      </c>
      <c r="AA276" s="10">
        <v>42490</v>
      </c>
      <c r="AB276" s="10">
        <f t="shared" si="49"/>
        <v>42525</v>
      </c>
      <c r="AC276" s="163" t="s">
        <v>501</v>
      </c>
      <c r="AD276" s="220" t="s">
        <v>501</v>
      </c>
      <c r="AE276" s="164" t="str">
        <f t="shared" si="50"/>
        <v>Выполнение СМР, ПНР, оборудование, материалы</v>
      </c>
      <c r="AF276" s="165" t="s">
        <v>146</v>
      </c>
      <c r="AG276" s="163">
        <v>796</v>
      </c>
      <c r="AH276" s="163" t="s">
        <v>147</v>
      </c>
      <c r="AI276" s="163">
        <v>1</v>
      </c>
      <c r="AJ276" s="163">
        <v>45</v>
      </c>
      <c r="AK276" s="163" t="s">
        <v>1128</v>
      </c>
      <c r="AL276" s="243">
        <f t="shared" si="56"/>
        <v>42545</v>
      </c>
      <c r="AM276" s="243">
        <f t="shared" si="57"/>
        <v>42545</v>
      </c>
      <c r="AN276" s="10">
        <v>42735</v>
      </c>
      <c r="AO276" s="11">
        <v>2016</v>
      </c>
      <c r="AP276" s="11" t="s">
        <v>501</v>
      </c>
      <c r="AQ276" s="11" t="s">
        <v>136</v>
      </c>
      <c r="AR276" s="244" t="s">
        <v>501</v>
      </c>
      <c r="AS276" s="7" t="s">
        <v>2859</v>
      </c>
      <c r="AT276" s="220" t="s">
        <v>4022</v>
      </c>
      <c r="AU276" s="164" t="s">
        <v>4023</v>
      </c>
      <c r="AV276" s="8" t="s">
        <v>2862</v>
      </c>
      <c r="AW276" s="245">
        <v>42735</v>
      </c>
      <c r="AX276" s="170">
        <v>2634.0651352536756</v>
      </c>
      <c r="AY276" s="170">
        <v>2041.4004837999998</v>
      </c>
      <c r="AZ276" s="220"/>
      <c r="BA276" s="220"/>
      <c r="BB276" s="163" t="s">
        <v>136</v>
      </c>
      <c r="BC276" s="7" t="s">
        <v>3951</v>
      </c>
      <c r="BD276" s="143">
        <v>102.02987999999999</v>
      </c>
      <c r="BE276" s="123" t="s">
        <v>2864</v>
      </c>
    </row>
    <row r="277" spans="1:57" s="144" customFormat="1" ht="99.75" customHeight="1">
      <c r="A277" s="7">
        <v>2</v>
      </c>
      <c r="B277" s="7" t="s">
        <v>4024</v>
      </c>
      <c r="C277" s="7" t="s">
        <v>133</v>
      </c>
      <c r="D277" s="7" t="s">
        <v>2871</v>
      </c>
      <c r="E277" s="163" t="s">
        <v>2851</v>
      </c>
      <c r="F277" s="7" t="s">
        <v>2852</v>
      </c>
      <c r="G277" s="163" t="s">
        <v>2853</v>
      </c>
      <c r="H277" s="73" t="s">
        <v>408</v>
      </c>
      <c r="I277" s="11">
        <v>880809</v>
      </c>
      <c r="J277" s="164" t="s">
        <v>4025</v>
      </c>
      <c r="K277" s="164" t="s">
        <v>2937</v>
      </c>
      <c r="L277" s="164" t="str">
        <f t="shared" si="51"/>
        <v>СМР, ПНР, оборудование, материалы</v>
      </c>
      <c r="M277" s="165" t="s">
        <v>2856</v>
      </c>
      <c r="N277" s="62" t="s">
        <v>2675</v>
      </c>
      <c r="O277" s="164" t="s">
        <v>2857</v>
      </c>
      <c r="P277" s="165" t="s">
        <v>2858</v>
      </c>
      <c r="Q277" s="242">
        <v>1971.1090322053017</v>
      </c>
      <c r="R277" s="242">
        <f t="shared" si="52"/>
        <v>2325.9086580022558</v>
      </c>
      <c r="S277" s="242">
        <v>1527.6094999591085</v>
      </c>
      <c r="T277" s="242">
        <f t="shared" si="53"/>
        <v>1802.579209951748</v>
      </c>
      <c r="U277" s="242">
        <f t="shared" si="54"/>
        <v>1527.6094999591085</v>
      </c>
      <c r="V277" s="242">
        <f t="shared" si="55"/>
        <v>1802.579209951748</v>
      </c>
      <c r="W277" s="163" t="s">
        <v>3327</v>
      </c>
      <c r="X277" s="7" t="s">
        <v>133</v>
      </c>
      <c r="Y277" s="7" t="s">
        <v>133</v>
      </c>
      <c r="Z277" s="163" t="s">
        <v>144</v>
      </c>
      <c r="AA277" s="10">
        <v>42490</v>
      </c>
      <c r="AB277" s="10">
        <f t="shared" si="49"/>
        <v>42525</v>
      </c>
      <c r="AC277" s="163" t="s">
        <v>501</v>
      </c>
      <c r="AD277" s="220" t="s">
        <v>501</v>
      </c>
      <c r="AE277" s="164" t="str">
        <f t="shared" si="50"/>
        <v>Выполнение СМР, ПНР, оборудование, материалы</v>
      </c>
      <c r="AF277" s="165" t="s">
        <v>146</v>
      </c>
      <c r="AG277" s="163">
        <v>796</v>
      </c>
      <c r="AH277" s="163" t="s">
        <v>147</v>
      </c>
      <c r="AI277" s="163">
        <v>1</v>
      </c>
      <c r="AJ277" s="163">
        <v>45</v>
      </c>
      <c r="AK277" s="163" t="s">
        <v>1128</v>
      </c>
      <c r="AL277" s="243">
        <f t="shared" si="56"/>
        <v>42545</v>
      </c>
      <c r="AM277" s="243">
        <f t="shared" si="57"/>
        <v>42545</v>
      </c>
      <c r="AN277" s="10">
        <v>42735</v>
      </c>
      <c r="AO277" s="11">
        <v>2016</v>
      </c>
      <c r="AP277" s="11" t="s">
        <v>501</v>
      </c>
      <c r="AQ277" s="11" t="s">
        <v>136</v>
      </c>
      <c r="AR277" s="244" t="s">
        <v>501</v>
      </c>
      <c r="AS277" s="7" t="s">
        <v>2859</v>
      </c>
      <c r="AT277" s="220" t="s">
        <v>4026</v>
      </c>
      <c r="AU277" s="164" t="s">
        <v>4027</v>
      </c>
      <c r="AV277" s="8" t="s">
        <v>2862</v>
      </c>
      <c r="AW277" s="245">
        <v>42735</v>
      </c>
      <c r="AX277" s="170">
        <v>2634.0651352536756</v>
      </c>
      <c r="AY277" s="170">
        <v>2041.4004837999998</v>
      </c>
      <c r="AZ277" s="220"/>
      <c r="BA277" s="220"/>
      <c r="BB277" s="163" t="s">
        <v>136</v>
      </c>
      <c r="BC277" s="7" t="s">
        <v>3951</v>
      </c>
      <c r="BD277" s="143">
        <v>102.02987999999999</v>
      </c>
      <c r="BE277" s="123" t="s">
        <v>2864</v>
      </c>
    </row>
    <row r="278" spans="1:57" s="144" customFormat="1" ht="105" customHeight="1">
      <c r="A278" s="7">
        <v>2</v>
      </c>
      <c r="B278" s="7" t="s">
        <v>4028</v>
      </c>
      <c r="C278" s="7" t="s">
        <v>133</v>
      </c>
      <c r="D278" s="7" t="s">
        <v>2871</v>
      </c>
      <c r="E278" s="163" t="s">
        <v>2851</v>
      </c>
      <c r="F278" s="7" t="s">
        <v>2852</v>
      </c>
      <c r="G278" s="163" t="s">
        <v>2853</v>
      </c>
      <c r="H278" s="73" t="s">
        <v>408</v>
      </c>
      <c r="I278" s="11">
        <v>880810</v>
      </c>
      <c r="J278" s="164" t="s">
        <v>4029</v>
      </c>
      <c r="K278" s="164" t="s">
        <v>2937</v>
      </c>
      <c r="L278" s="164" t="str">
        <f t="shared" si="51"/>
        <v>СМР, ПНР, оборудование, материалы</v>
      </c>
      <c r="M278" s="165" t="s">
        <v>2856</v>
      </c>
      <c r="N278" s="62" t="s">
        <v>2675</v>
      </c>
      <c r="O278" s="164" t="s">
        <v>2857</v>
      </c>
      <c r="P278" s="165" t="s">
        <v>2858</v>
      </c>
      <c r="Q278" s="242">
        <v>1971.1090322053017</v>
      </c>
      <c r="R278" s="242">
        <f t="shared" si="52"/>
        <v>2325.9086580022558</v>
      </c>
      <c r="S278" s="242">
        <v>1527.6094999591085</v>
      </c>
      <c r="T278" s="242">
        <f t="shared" si="53"/>
        <v>1802.579209951748</v>
      </c>
      <c r="U278" s="242">
        <f t="shared" si="54"/>
        <v>1527.6094999591085</v>
      </c>
      <c r="V278" s="242">
        <f t="shared" si="55"/>
        <v>1802.579209951748</v>
      </c>
      <c r="W278" s="163" t="s">
        <v>3327</v>
      </c>
      <c r="X278" s="7" t="s">
        <v>133</v>
      </c>
      <c r="Y278" s="7" t="s">
        <v>133</v>
      </c>
      <c r="Z278" s="163" t="s">
        <v>144</v>
      </c>
      <c r="AA278" s="10">
        <v>42490</v>
      </c>
      <c r="AB278" s="10">
        <f t="shared" si="49"/>
        <v>42525</v>
      </c>
      <c r="AC278" s="163" t="s">
        <v>501</v>
      </c>
      <c r="AD278" s="220" t="s">
        <v>501</v>
      </c>
      <c r="AE278" s="164" t="str">
        <f t="shared" si="50"/>
        <v>Выполнение СМР, ПНР, оборудование, материалы</v>
      </c>
      <c r="AF278" s="165" t="s">
        <v>146</v>
      </c>
      <c r="AG278" s="163">
        <v>796</v>
      </c>
      <c r="AH278" s="163" t="s">
        <v>147</v>
      </c>
      <c r="AI278" s="163">
        <v>1</v>
      </c>
      <c r="AJ278" s="163">
        <v>45</v>
      </c>
      <c r="AK278" s="163" t="s">
        <v>1128</v>
      </c>
      <c r="AL278" s="243">
        <f t="shared" si="56"/>
        <v>42545</v>
      </c>
      <c r="AM278" s="243">
        <f t="shared" si="57"/>
        <v>42545</v>
      </c>
      <c r="AN278" s="10">
        <v>42735</v>
      </c>
      <c r="AO278" s="11">
        <v>2016</v>
      </c>
      <c r="AP278" s="11" t="s">
        <v>501</v>
      </c>
      <c r="AQ278" s="11" t="s">
        <v>136</v>
      </c>
      <c r="AR278" s="244" t="s">
        <v>501</v>
      </c>
      <c r="AS278" s="7" t="s">
        <v>2859</v>
      </c>
      <c r="AT278" s="220" t="s">
        <v>4030</v>
      </c>
      <c r="AU278" s="164" t="s">
        <v>4031</v>
      </c>
      <c r="AV278" s="8" t="s">
        <v>2862</v>
      </c>
      <c r="AW278" s="245">
        <v>42735</v>
      </c>
      <c r="AX278" s="170">
        <v>2634.0651352536756</v>
      </c>
      <c r="AY278" s="170">
        <v>2041.4004837999998</v>
      </c>
      <c r="AZ278" s="220"/>
      <c r="BA278" s="220"/>
      <c r="BB278" s="163" t="s">
        <v>136</v>
      </c>
      <c r="BC278" s="7" t="s">
        <v>3951</v>
      </c>
      <c r="BD278" s="143">
        <v>102.02987999999999</v>
      </c>
      <c r="BE278" s="123" t="s">
        <v>2864</v>
      </c>
    </row>
    <row r="279" spans="1:57" s="144" customFormat="1" ht="105" customHeight="1">
      <c r="A279" s="7">
        <v>2</v>
      </c>
      <c r="B279" s="7" t="s">
        <v>4032</v>
      </c>
      <c r="C279" s="7" t="s">
        <v>133</v>
      </c>
      <c r="D279" s="7" t="s">
        <v>2871</v>
      </c>
      <c r="E279" s="163" t="s">
        <v>2851</v>
      </c>
      <c r="F279" s="7" t="s">
        <v>2852</v>
      </c>
      <c r="G279" s="163" t="s">
        <v>2853</v>
      </c>
      <c r="H279" s="73" t="s">
        <v>408</v>
      </c>
      <c r="I279" s="11">
        <v>880811</v>
      </c>
      <c r="J279" s="164" t="s">
        <v>4033</v>
      </c>
      <c r="K279" s="164" t="s">
        <v>2937</v>
      </c>
      <c r="L279" s="164" t="str">
        <f t="shared" si="51"/>
        <v>СМР, ПНР, оборудование, материалы</v>
      </c>
      <c r="M279" s="165" t="s">
        <v>2856</v>
      </c>
      <c r="N279" s="62" t="s">
        <v>2675</v>
      </c>
      <c r="O279" s="164" t="s">
        <v>2857</v>
      </c>
      <c r="P279" s="165" t="s">
        <v>2858</v>
      </c>
      <c r="Q279" s="242">
        <v>1971.1090322053017</v>
      </c>
      <c r="R279" s="242">
        <f t="shared" si="52"/>
        <v>2325.9086580022558</v>
      </c>
      <c r="S279" s="242">
        <v>1527.6094999591085</v>
      </c>
      <c r="T279" s="242">
        <f t="shared" si="53"/>
        <v>1802.579209951748</v>
      </c>
      <c r="U279" s="242">
        <f t="shared" si="54"/>
        <v>1527.6094999591085</v>
      </c>
      <c r="V279" s="242">
        <f t="shared" si="55"/>
        <v>1802.579209951748</v>
      </c>
      <c r="W279" s="163" t="s">
        <v>3327</v>
      </c>
      <c r="X279" s="7" t="s">
        <v>133</v>
      </c>
      <c r="Y279" s="7" t="s">
        <v>133</v>
      </c>
      <c r="Z279" s="163" t="s">
        <v>144</v>
      </c>
      <c r="AA279" s="10">
        <v>42490</v>
      </c>
      <c r="AB279" s="10">
        <f t="shared" si="49"/>
        <v>42525</v>
      </c>
      <c r="AC279" s="163" t="s">
        <v>501</v>
      </c>
      <c r="AD279" s="220" t="s">
        <v>501</v>
      </c>
      <c r="AE279" s="164" t="str">
        <f t="shared" si="50"/>
        <v>Выполнение СМР, ПНР, оборудование, материалы</v>
      </c>
      <c r="AF279" s="165" t="s">
        <v>146</v>
      </c>
      <c r="AG279" s="163">
        <v>796</v>
      </c>
      <c r="AH279" s="163" t="s">
        <v>147</v>
      </c>
      <c r="AI279" s="163">
        <v>1</v>
      </c>
      <c r="AJ279" s="163">
        <v>45</v>
      </c>
      <c r="AK279" s="163" t="s">
        <v>1128</v>
      </c>
      <c r="AL279" s="243">
        <f t="shared" si="56"/>
        <v>42545</v>
      </c>
      <c r="AM279" s="243">
        <f t="shared" si="57"/>
        <v>42545</v>
      </c>
      <c r="AN279" s="10">
        <v>42735</v>
      </c>
      <c r="AO279" s="11">
        <v>2016</v>
      </c>
      <c r="AP279" s="11" t="s">
        <v>501</v>
      </c>
      <c r="AQ279" s="11" t="s">
        <v>136</v>
      </c>
      <c r="AR279" s="244" t="s">
        <v>501</v>
      </c>
      <c r="AS279" s="7" t="s">
        <v>2859</v>
      </c>
      <c r="AT279" s="220" t="s">
        <v>4034</v>
      </c>
      <c r="AU279" s="164" t="s">
        <v>4035</v>
      </c>
      <c r="AV279" s="8" t="s">
        <v>2862</v>
      </c>
      <c r="AW279" s="245">
        <v>42735</v>
      </c>
      <c r="AX279" s="170">
        <v>2634.0651352536756</v>
      </c>
      <c r="AY279" s="170">
        <v>2041.4004837999998</v>
      </c>
      <c r="AZ279" s="220"/>
      <c r="BA279" s="220"/>
      <c r="BB279" s="163" t="s">
        <v>136</v>
      </c>
      <c r="BC279" s="7" t="s">
        <v>3951</v>
      </c>
      <c r="BD279" s="143">
        <v>102.02987999999999</v>
      </c>
      <c r="BE279" s="123" t="s">
        <v>2864</v>
      </c>
    </row>
    <row r="280" spans="1:57" s="144" customFormat="1" ht="105" customHeight="1">
      <c r="A280" s="7">
        <v>2</v>
      </c>
      <c r="B280" s="7" t="s">
        <v>4036</v>
      </c>
      <c r="C280" s="7" t="s">
        <v>133</v>
      </c>
      <c r="D280" s="7" t="s">
        <v>2871</v>
      </c>
      <c r="E280" s="163" t="s">
        <v>2851</v>
      </c>
      <c r="F280" s="7" t="s">
        <v>2852</v>
      </c>
      <c r="G280" s="163" t="s">
        <v>2853</v>
      </c>
      <c r="H280" s="73" t="s">
        <v>408</v>
      </c>
      <c r="I280" s="11">
        <v>880812</v>
      </c>
      <c r="J280" s="164" t="s">
        <v>4037</v>
      </c>
      <c r="K280" s="164" t="s">
        <v>2937</v>
      </c>
      <c r="L280" s="164" t="str">
        <f t="shared" si="51"/>
        <v>СМР, ПНР, оборудование, материалы</v>
      </c>
      <c r="M280" s="165" t="s">
        <v>2856</v>
      </c>
      <c r="N280" s="62" t="s">
        <v>2675</v>
      </c>
      <c r="O280" s="164" t="s">
        <v>2857</v>
      </c>
      <c r="P280" s="165" t="s">
        <v>2858</v>
      </c>
      <c r="Q280" s="242">
        <v>1971.1090322053017</v>
      </c>
      <c r="R280" s="242">
        <f t="shared" si="52"/>
        <v>2325.9086580022558</v>
      </c>
      <c r="S280" s="242">
        <v>1527.6094999591085</v>
      </c>
      <c r="T280" s="242">
        <f t="shared" si="53"/>
        <v>1802.579209951748</v>
      </c>
      <c r="U280" s="242">
        <f t="shared" si="54"/>
        <v>1527.6094999591085</v>
      </c>
      <c r="V280" s="242">
        <f t="shared" si="55"/>
        <v>1802.579209951748</v>
      </c>
      <c r="W280" s="163" t="s">
        <v>3327</v>
      </c>
      <c r="X280" s="7" t="s">
        <v>133</v>
      </c>
      <c r="Y280" s="7" t="s">
        <v>133</v>
      </c>
      <c r="Z280" s="163" t="s">
        <v>144</v>
      </c>
      <c r="AA280" s="10">
        <v>42490</v>
      </c>
      <c r="AB280" s="10">
        <f t="shared" si="49"/>
        <v>42525</v>
      </c>
      <c r="AC280" s="163" t="s">
        <v>501</v>
      </c>
      <c r="AD280" s="220" t="s">
        <v>501</v>
      </c>
      <c r="AE280" s="164" t="str">
        <f t="shared" si="50"/>
        <v>Выполнение СМР, ПНР, оборудование, материалы</v>
      </c>
      <c r="AF280" s="165" t="s">
        <v>146</v>
      </c>
      <c r="AG280" s="163">
        <v>796</v>
      </c>
      <c r="AH280" s="163" t="s">
        <v>147</v>
      </c>
      <c r="AI280" s="163">
        <v>1</v>
      </c>
      <c r="AJ280" s="163">
        <v>45</v>
      </c>
      <c r="AK280" s="163" t="s">
        <v>1128</v>
      </c>
      <c r="AL280" s="243">
        <f t="shared" si="56"/>
        <v>42545</v>
      </c>
      <c r="AM280" s="243">
        <f t="shared" si="57"/>
        <v>42545</v>
      </c>
      <c r="AN280" s="10">
        <v>42735</v>
      </c>
      <c r="AO280" s="11">
        <v>2016</v>
      </c>
      <c r="AP280" s="11" t="s">
        <v>501</v>
      </c>
      <c r="AQ280" s="11" t="s">
        <v>136</v>
      </c>
      <c r="AR280" s="244" t="s">
        <v>501</v>
      </c>
      <c r="AS280" s="7" t="s">
        <v>2859</v>
      </c>
      <c r="AT280" s="220" t="s">
        <v>4038</v>
      </c>
      <c r="AU280" s="164" t="s">
        <v>4039</v>
      </c>
      <c r="AV280" s="8" t="s">
        <v>2862</v>
      </c>
      <c r="AW280" s="245">
        <v>42735</v>
      </c>
      <c r="AX280" s="170">
        <v>2634.0651352536756</v>
      </c>
      <c r="AY280" s="170">
        <v>2041.4004837999998</v>
      </c>
      <c r="AZ280" s="220"/>
      <c r="BA280" s="220"/>
      <c r="BB280" s="163" t="s">
        <v>136</v>
      </c>
      <c r="BC280" s="7" t="s">
        <v>3951</v>
      </c>
      <c r="BD280" s="143">
        <v>102.02987999999999</v>
      </c>
      <c r="BE280" s="123" t="s">
        <v>2864</v>
      </c>
    </row>
    <row r="281" spans="1:57" s="144" customFormat="1" ht="107.25" customHeight="1">
      <c r="A281" s="7">
        <v>2</v>
      </c>
      <c r="B281" s="7" t="s">
        <v>4040</v>
      </c>
      <c r="C281" s="7" t="s">
        <v>133</v>
      </c>
      <c r="D281" s="7" t="s">
        <v>2871</v>
      </c>
      <c r="E281" s="163" t="s">
        <v>2851</v>
      </c>
      <c r="F281" s="7" t="s">
        <v>2852</v>
      </c>
      <c r="G281" s="163" t="s">
        <v>2853</v>
      </c>
      <c r="H281" s="73" t="s">
        <v>408</v>
      </c>
      <c r="I281" s="11">
        <v>880813</v>
      </c>
      <c r="J281" s="164" t="s">
        <v>4041</v>
      </c>
      <c r="K281" s="164" t="s">
        <v>2937</v>
      </c>
      <c r="L281" s="164" t="str">
        <f t="shared" si="51"/>
        <v>СМР, ПНР, оборудование, материалы</v>
      </c>
      <c r="M281" s="165" t="s">
        <v>2856</v>
      </c>
      <c r="N281" s="62" t="s">
        <v>2675</v>
      </c>
      <c r="O281" s="164" t="s">
        <v>2857</v>
      </c>
      <c r="P281" s="165" t="s">
        <v>2858</v>
      </c>
      <c r="Q281" s="242">
        <v>1971.1090322053017</v>
      </c>
      <c r="R281" s="242">
        <f t="shared" si="52"/>
        <v>2325.9086580022558</v>
      </c>
      <c r="S281" s="242">
        <v>1527.6094999591085</v>
      </c>
      <c r="T281" s="242">
        <f t="shared" si="53"/>
        <v>1802.579209951748</v>
      </c>
      <c r="U281" s="242">
        <f t="shared" si="54"/>
        <v>1527.6094999591085</v>
      </c>
      <c r="V281" s="242">
        <f t="shared" si="55"/>
        <v>1802.579209951748</v>
      </c>
      <c r="W281" s="163" t="s">
        <v>3327</v>
      </c>
      <c r="X281" s="7" t="s">
        <v>133</v>
      </c>
      <c r="Y281" s="7" t="s">
        <v>133</v>
      </c>
      <c r="Z281" s="163" t="s">
        <v>144</v>
      </c>
      <c r="AA281" s="10">
        <v>42490</v>
      </c>
      <c r="AB281" s="10">
        <f t="shared" si="49"/>
        <v>42525</v>
      </c>
      <c r="AC281" s="163" t="s">
        <v>501</v>
      </c>
      <c r="AD281" s="220" t="s">
        <v>501</v>
      </c>
      <c r="AE281" s="164" t="str">
        <f t="shared" si="50"/>
        <v>Выполнение СМР, ПНР, оборудование, материалы</v>
      </c>
      <c r="AF281" s="165" t="s">
        <v>146</v>
      </c>
      <c r="AG281" s="163">
        <v>796</v>
      </c>
      <c r="AH281" s="163" t="s">
        <v>147</v>
      </c>
      <c r="AI281" s="163">
        <v>1</v>
      </c>
      <c r="AJ281" s="163">
        <v>45</v>
      </c>
      <c r="AK281" s="163" t="s">
        <v>1128</v>
      </c>
      <c r="AL281" s="243">
        <f t="shared" si="56"/>
        <v>42545</v>
      </c>
      <c r="AM281" s="243">
        <f t="shared" si="57"/>
        <v>42545</v>
      </c>
      <c r="AN281" s="10">
        <v>42735</v>
      </c>
      <c r="AO281" s="11">
        <v>2016</v>
      </c>
      <c r="AP281" s="11" t="s">
        <v>501</v>
      </c>
      <c r="AQ281" s="11" t="s">
        <v>136</v>
      </c>
      <c r="AR281" s="244" t="s">
        <v>501</v>
      </c>
      <c r="AS281" s="7" t="s">
        <v>2859</v>
      </c>
      <c r="AT281" s="220" t="s">
        <v>4042</v>
      </c>
      <c r="AU281" s="164" t="s">
        <v>4043</v>
      </c>
      <c r="AV281" s="8" t="s">
        <v>2862</v>
      </c>
      <c r="AW281" s="245">
        <v>42735</v>
      </c>
      <c r="AX281" s="170">
        <v>2634.0651352536756</v>
      </c>
      <c r="AY281" s="170">
        <v>2041.4004837999998</v>
      </c>
      <c r="AZ281" s="220"/>
      <c r="BA281" s="220"/>
      <c r="BB281" s="163" t="s">
        <v>136</v>
      </c>
      <c r="BC281" s="7" t="s">
        <v>3951</v>
      </c>
      <c r="BD281" s="143">
        <v>102.02987999999999</v>
      </c>
      <c r="BE281" s="123" t="s">
        <v>2864</v>
      </c>
    </row>
    <row r="282" spans="1:57" s="144" customFormat="1" ht="107.25" customHeight="1">
      <c r="A282" s="7">
        <v>2</v>
      </c>
      <c r="B282" s="7" t="s">
        <v>4044</v>
      </c>
      <c r="C282" s="7" t="s">
        <v>133</v>
      </c>
      <c r="D282" s="7" t="s">
        <v>2871</v>
      </c>
      <c r="E282" s="163" t="s">
        <v>2851</v>
      </c>
      <c r="F282" s="7" t="s">
        <v>2852</v>
      </c>
      <c r="G282" s="163" t="s">
        <v>2853</v>
      </c>
      <c r="H282" s="73" t="s">
        <v>408</v>
      </c>
      <c r="I282" s="11">
        <v>880814</v>
      </c>
      <c r="J282" s="164" t="s">
        <v>4045</v>
      </c>
      <c r="K282" s="164" t="s">
        <v>2937</v>
      </c>
      <c r="L282" s="164" t="str">
        <f t="shared" si="51"/>
        <v>СМР, ПНР, оборудование, материалы</v>
      </c>
      <c r="M282" s="165" t="s">
        <v>2856</v>
      </c>
      <c r="N282" s="62" t="s">
        <v>2675</v>
      </c>
      <c r="O282" s="164" t="s">
        <v>2857</v>
      </c>
      <c r="P282" s="165" t="s">
        <v>2858</v>
      </c>
      <c r="Q282" s="242">
        <v>1971.1090322053017</v>
      </c>
      <c r="R282" s="242">
        <f t="shared" si="52"/>
        <v>2325.9086580022558</v>
      </c>
      <c r="S282" s="242">
        <v>1527.6094999591085</v>
      </c>
      <c r="T282" s="242">
        <f t="shared" si="53"/>
        <v>1802.579209951748</v>
      </c>
      <c r="U282" s="242">
        <f t="shared" si="54"/>
        <v>1527.6094999591085</v>
      </c>
      <c r="V282" s="242">
        <f t="shared" si="55"/>
        <v>1802.579209951748</v>
      </c>
      <c r="W282" s="163" t="s">
        <v>3327</v>
      </c>
      <c r="X282" s="7" t="s">
        <v>133</v>
      </c>
      <c r="Y282" s="7" t="s">
        <v>133</v>
      </c>
      <c r="Z282" s="163" t="s">
        <v>144</v>
      </c>
      <c r="AA282" s="10">
        <v>42490</v>
      </c>
      <c r="AB282" s="10">
        <f t="shared" si="49"/>
        <v>42525</v>
      </c>
      <c r="AC282" s="163" t="s">
        <v>501</v>
      </c>
      <c r="AD282" s="220" t="s">
        <v>501</v>
      </c>
      <c r="AE282" s="164" t="str">
        <f t="shared" si="50"/>
        <v>Выполнение СМР, ПНР, оборудование, материалы</v>
      </c>
      <c r="AF282" s="165" t="s">
        <v>146</v>
      </c>
      <c r="AG282" s="163">
        <v>796</v>
      </c>
      <c r="AH282" s="163" t="s">
        <v>147</v>
      </c>
      <c r="AI282" s="163">
        <v>1</v>
      </c>
      <c r="AJ282" s="163">
        <v>45</v>
      </c>
      <c r="AK282" s="163" t="s">
        <v>1128</v>
      </c>
      <c r="AL282" s="243">
        <f t="shared" si="56"/>
        <v>42545</v>
      </c>
      <c r="AM282" s="243">
        <f t="shared" si="57"/>
        <v>42545</v>
      </c>
      <c r="AN282" s="10">
        <v>42735</v>
      </c>
      <c r="AO282" s="11">
        <v>2016</v>
      </c>
      <c r="AP282" s="11" t="s">
        <v>501</v>
      </c>
      <c r="AQ282" s="11" t="s">
        <v>136</v>
      </c>
      <c r="AR282" s="244" t="s">
        <v>501</v>
      </c>
      <c r="AS282" s="7" t="s">
        <v>2859</v>
      </c>
      <c r="AT282" s="220" t="s">
        <v>4046</v>
      </c>
      <c r="AU282" s="164" t="s">
        <v>4047</v>
      </c>
      <c r="AV282" s="8" t="s">
        <v>2862</v>
      </c>
      <c r="AW282" s="245">
        <v>42735</v>
      </c>
      <c r="AX282" s="170">
        <v>2634.0651352536756</v>
      </c>
      <c r="AY282" s="170">
        <v>2041.4004837999998</v>
      </c>
      <c r="AZ282" s="220"/>
      <c r="BA282" s="220"/>
      <c r="BB282" s="163" t="s">
        <v>136</v>
      </c>
      <c r="BC282" s="7" t="s">
        <v>3951</v>
      </c>
      <c r="BD282" s="143">
        <v>102.02987999999999</v>
      </c>
      <c r="BE282" s="123" t="s">
        <v>2864</v>
      </c>
    </row>
    <row r="283" spans="1:57" s="144" customFormat="1" ht="107.25" customHeight="1">
      <c r="A283" s="7">
        <v>2</v>
      </c>
      <c r="B283" s="7" t="s">
        <v>4048</v>
      </c>
      <c r="C283" s="7" t="s">
        <v>133</v>
      </c>
      <c r="D283" s="7" t="s">
        <v>2871</v>
      </c>
      <c r="E283" s="163" t="s">
        <v>2851</v>
      </c>
      <c r="F283" s="7" t="s">
        <v>2852</v>
      </c>
      <c r="G283" s="163" t="s">
        <v>2853</v>
      </c>
      <c r="H283" s="73" t="s">
        <v>408</v>
      </c>
      <c r="I283" s="11">
        <v>880815</v>
      </c>
      <c r="J283" s="164" t="s">
        <v>4049</v>
      </c>
      <c r="K283" s="164" t="s">
        <v>2937</v>
      </c>
      <c r="L283" s="164" t="str">
        <f t="shared" si="51"/>
        <v>СМР, ПНР, оборудование, материалы</v>
      </c>
      <c r="M283" s="165" t="s">
        <v>2856</v>
      </c>
      <c r="N283" s="62" t="s">
        <v>2675</v>
      </c>
      <c r="O283" s="164" t="s">
        <v>2857</v>
      </c>
      <c r="P283" s="165" t="s">
        <v>2858</v>
      </c>
      <c r="Q283" s="242">
        <v>1971.1090322053017</v>
      </c>
      <c r="R283" s="242">
        <f t="shared" si="52"/>
        <v>2325.9086580022558</v>
      </c>
      <c r="S283" s="242">
        <v>1527.6094999591085</v>
      </c>
      <c r="T283" s="242">
        <f t="shared" si="53"/>
        <v>1802.579209951748</v>
      </c>
      <c r="U283" s="242">
        <f t="shared" si="54"/>
        <v>1527.6094999591085</v>
      </c>
      <c r="V283" s="242">
        <f t="shared" si="55"/>
        <v>1802.579209951748</v>
      </c>
      <c r="W283" s="163" t="s">
        <v>3327</v>
      </c>
      <c r="X283" s="7" t="s">
        <v>133</v>
      </c>
      <c r="Y283" s="7" t="s">
        <v>133</v>
      </c>
      <c r="Z283" s="163" t="s">
        <v>144</v>
      </c>
      <c r="AA283" s="10">
        <v>42490</v>
      </c>
      <c r="AB283" s="10">
        <f t="shared" si="49"/>
        <v>42525</v>
      </c>
      <c r="AC283" s="163" t="s">
        <v>501</v>
      </c>
      <c r="AD283" s="220" t="s">
        <v>501</v>
      </c>
      <c r="AE283" s="164" t="str">
        <f t="shared" si="50"/>
        <v>Выполнение СМР, ПНР, оборудование, материалы</v>
      </c>
      <c r="AF283" s="165" t="s">
        <v>146</v>
      </c>
      <c r="AG283" s="163">
        <v>796</v>
      </c>
      <c r="AH283" s="163" t="s">
        <v>147</v>
      </c>
      <c r="AI283" s="163">
        <v>1</v>
      </c>
      <c r="AJ283" s="163">
        <v>45</v>
      </c>
      <c r="AK283" s="163" t="s">
        <v>1128</v>
      </c>
      <c r="AL283" s="243">
        <f t="shared" si="56"/>
        <v>42545</v>
      </c>
      <c r="AM283" s="243">
        <f t="shared" si="57"/>
        <v>42545</v>
      </c>
      <c r="AN283" s="10">
        <v>42735</v>
      </c>
      <c r="AO283" s="11">
        <v>2016</v>
      </c>
      <c r="AP283" s="11" t="s">
        <v>501</v>
      </c>
      <c r="AQ283" s="11" t="s">
        <v>136</v>
      </c>
      <c r="AR283" s="244" t="s">
        <v>501</v>
      </c>
      <c r="AS283" s="7" t="s">
        <v>2859</v>
      </c>
      <c r="AT283" s="220" t="s">
        <v>4050</v>
      </c>
      <c r="AU283" s="164" t="s">
        <v>4051</v>
      </c>
      <c r="AV283" s="8" t="s">
        <v>2862</v>
      </c>
      <c r="AW283" s="245">
        <v>42735</v>
      </c>
      <c r="AX283" s="170">
        <v>2634.0651352536756</v>
      </c>
      <c r="AY283" s="170">
        <v>2041.4004837999998</v>
      </c>
      <c r="AZ283" s="220"/>
      <c r="BA283" s="220"/>
      <c r="BB283" s="163" t="s">
        <v>136</v>
      </c>
      <c r="BC283" s="7" t="s">
        <v>3951</v>
      </c>
      <c r="BD283" s="143">
        <v>102.02987999999999</v>
      </c>
      <c r="BE283" s="123" t="s">
        <v>2864</v>
      </c>
    </row>
    <row r="284" spans="1:57" s="144" customFormat="1" ht="108" customHeight="1">
      <c r="A284" s="7">
        <v>2</v>
      </c>
      <c r="B284" s="7" t="s">
        <v>4052</v>
      </c>
      <c r="C284" s="7" t="s">
        <v>133</v>
      </c>
      <c r="D284" s="7" t="s">
        <v>2871</v>
      </c>
      <c r="E284" s="163" t="s">
        <v>2851</v>
      </c>
      <c r="F284" s="7" t="s">
        <v>2852</v>
      </c>
      <c r="G284" s="163" t="s">
        <v>2853</v>
      </c>
      <c r="H284" s="73" t="s">
        <v>408</v>
      </c>
      <c r="I284" s="11">
        <v>880816</v>
      </c>
      <c r="J284" s="164" t="s">
        <v>4053</v>
      </c>
      <c r="K284" s="164" t="s">
        <v>2937</v>
      </c>
      <c r="L284" s="164" t="str">
        <f t="shared" si="51"/>
        <v>СМР, ПНР, оборудование, материалы</v>
      </c>
      <c r="M284" s="165" t="s">
        <v>2856</v>
      </c>
      <c r="N284" s="62" t="s">
        <v>2675</v>
      </c>
      <c r="O284" s="164" t="s">
        <v>2857</v>
      </c>
      <c r="P284" s="165" t="s">
        <v>2858</v>
      </c>
      <c r="Q284" s="242">
        <v>1971.1090322053017</v>
      </c>
      <c r="R284" s="242">
        <f t="shared" si="52"/>
        <v>2325.9086580022558</v>
      </c>
      <c r="S284" s="242">
        <v>1527.6094999591085</v>
      </c>
      <c r="T284" s="242">
        <f t="shared" si="53"/>
        <v>1802.579209951748</v>
      </c>
      <c r="U284" s="242">
        <f t="shared" si="54"/>
        <v>1527.6094999591085</v>
      </c>
      <c r="V284" s="242">
        <f t="shared" si="55"/>
        <v>1802.579209951748</v>
      </c>
      <c r="W284" s="163" t="s">
        <v>3327</v>
      </c>
      <c r="X284" s="7" t="s">
        <v>133</v>
      </c>
      <c r="Y284" s="7" t="s">
        <v>133</v>
      </c>
      <c r="Z284" s="163" t="s">
        <v>144</v>
      </c>
      <c r="AA284" s="10">
        <v>42490</v>
      </c>
      <c r="AB284" s="10">
        <f t="shared" si="49"/>
        <v>42525</v>
      </c>
      <c r="AC284" s="163" t="s">
        <v>501</v>
      </c>
      <c r="AD284" s="220" t="s">
        <v>501</v>
      </c>
      <c r="AE284" s="164" t="str">
        <f t="shared" si="50"/>
        <v>Выполнение СМР, ПНР, оборудование, материалы</v>
      </c>
      <c r="AF284" s="165" t="s">
        <v>146</v>
      </c>
      <c r="AG284" s="163">
        <v>796</v>
      </c>
      <c r="AH284" s="163" t="s">
        <v>147</v>
      </c>
      <c r="AI284" s="163">
        <v>1</v>
      </c>
      <c r="AJ284" s="163">
        <v>45</v>
      </c>
      <c r="AK284" s="163" t="s">
        <v>1128</v>
      </c>
      <c r="AL284" s="243">
        <f t="shared" si="56"/>
        <v>42545</v>
      </c>
      <c r="AM284" s="243">
        <f t="shared" si="57"/>
        <v>42545</v>
      </c>
      <c r="AN284" s="10">
        <v>42735</v>
      </c>
      <c r="AO284" s="11">
        <v>2016</v>
      </c>
      <c r="AP284" s="11" t="s">
        <v>501</v>
      </c>
      <c r="AQ284" s="11" t="s">
        <v>136</v>
      </c>
      <c r="AR284" s="244" t="s">
        <v>501</v>
      </c>
      <c r="AS284" s="7" t="s">
        <v>2859</v>
      </c>
      <c r="AT284" s="220" t="s">
        <v>4054</v>
      </c>
      <c r="AU284" s="164" t="s">
        <v>4055</v>
      </c>
      <c r="AV284" s="8" t="s">
        <v>2862</v>
      </c>
      <c r="AW284" s="245">
        <v>42735</v>
      </c>
      <c r="AX284" s="170">
        <v>2634.0651352536756</v>
      </c>
      <c r="AY284" s="170">
        <v>2041.4004837999998</v>
      </c>
      <c r="AZ284" s="220"/>
      <c r="BA284" s="220"/>
      <c r="BB284" s="163" t="s">
        <v>136</v>
      </c>
      <c r="BC284" s="7" t="s">
        <v>3951</v>
      </c>
      <c r="BD284" s="143">
        <v>102.02987999999999</v>
      </c>
      <c r="BE284" s="123" t="s">
        <v>2864</v>
      </c>
    </row>
    <row r="285" spans="1:57" s="144" customFormat="1" ht="101.25" customHeight="1">
      <c r="A285" s="7">
        <v>2</v>
      </c>
      <c r="B285" s="7" t="s">
        <v>4056</v>
      </c>
      <c r="C285" s="7" t="s">
        <v>133</v>
      </c>
      <c r="D285" s="7" t="s">
        <v>2871</v>
      </c>
      <c r="E285" s="163" t="s">
        <v>2851</v>
      </c>
      <c r="F285" s="7" t="s">
        <v>2852</v>
      </c>
      <c r="G285" s="163" t="s">
        <v>2853</v>
      </c>
      <c r="H285" s="73" t="s">
        <v>408</v>
      </c>
      <c r="I285" s="11">
        <v>880817</v>
      </c>
      <c r="J285" s="164" t="s">
        <v>4057</v>
      </c>
      <c r="K285" s="164" t="s">
        <v>2937</v>
      </c>
      <c r="L285" s="164" t="str">
        <f t="shared" si="51"/>
        <v>СМР, ПНР, оборудование, материалы</v>
      </c>
      <c r="M285" s="165" t="s">
        <v>2856</v>
      </c>
      <c r="N285" s="62" t="s">
        <v>2675</v>
      </c>
      <c r="O285" s="164" t="s">
        <v>2857</v>
      </c>
      <c r="P285" s="165" t="s">
        <v>2858</v>
      </c>
      <c r="Q285" s="242">
        <v>1971.1090322053017</v>
      </c>
      <c r="R285" s="242">
        <f t="shared" si="52"/>
        <v>2325.9086580022558</v>
      </c>
      <c r="S285" s="242">
        <v>1527.6094999591085</v>
      </c>
      <c r="T285" s="242">
        <f t="shared" si="53"/>
        <v>1802.579209951748</v>
      </c>
      <c r="U285" s="242">
        <f t="shared" si="54"/>
        <v>1527.6094999591085</v>
      </c>
      <c r="V285" s="242">
        <f t="shared" si="55"/>
        <v>1802.579209951748</v>
      </c>
      <c r="W285" s="163" t="s">
        <v>3327</v>
      </c>
      <c r="X285" s="7" t="s">
        <v>133</v>
      </c>
      <c r="Y285" s="7" t="s">
        <v>133</v>
      </c>
      <c r="Z285" s="163" t="s">
        <v>144</v>
      </c>
      <c r="AA285" s="10">
        <v>42490</v>
      </c>
      <c r="AB285" s="10">
        <f t="shared" si="49"/>
        <v>42525</v>
      </c>
      <c r="AC285" s="163" t="s">
        <v>501</v>
      </c>
      <c r="AD285" s="220" t="s">
        <v>501</v>
      </c>
      <c r="AE285" s="164" t="str">
        <f t="shared" si="50"/>
        <v>Выполнение СМР, ПНР, оборудование, материалы</v>
      </c>
      <c r="AF285" s="165" t="s">
        <v>146</v>
      </c>
      <c r="AG285" s="163">
        <v>796</v>
      </c>
      <c r="AH285" s="163" t="s">
        <v>147</v>
      </c>
      <c r="AI285" s="163">
        <v>1</v>
      </c>
      <c r="AJ285" s="163">
        <v>45</v>
      </c>
      <c r="AK285" s="163" t="s">
        <v>1128</v>
      </c>
      <c r="AL285" s="243">
        <f t="shared" si="56"/>
        <v>42545</v>
      </c>
      <c r="AM285" s="243">
        <f t="shared" si="57"/>
        <v>42545</v>
      </c>
      <c r="AN285" s="10">
        <v>42735</v>
      </c>
      <c r="AO285" s="11">
        <v>2016</v>
      </c>
      <c r="AP285" s="11" t="s">
        <v>501</v>
      </c>
      <c r="AQ285" s="11" t="s">
        <v>136</v>
      </c>
      <c r="AR285" s="244" t="s">
        <v>501</v>
      </c>
      <c r="AS285" s="7" t="s">
        <v>2859</v>
      </c>
      <c r="AT285" s="220" t="s">
        <v>4058</v>
      </c>
      <c r="AU285" s="164" t="s">
        <v>4059</v>
      </c>
      <c r="AV285" s="8" t="s">
        <v>2862</v>
      </c>
      <c r="AW285" s="245">
        <v>42735</v>
      </c>
      <c r="AX285" s="170">
        <v>2634.0651352536756</v>
      </c>
      <c r="AY285" s="170">
        <v>2041.4004837999998</v>
      </c>
      <c r="AZ285" s="220"/>
      <c r="BA285" s="220"/>
      <c r="BB285" s="163" t="s">
        <v>136</v>
      </c>
      <c r="BC285" s="7" t="s">
        <v>3951</v>
      </c>
      <c r="BD285" s="143">
        <v>102.02987999999999</v>
      </c>
      <c r="BE285" s="123" t="s">
        <v>2864</v>
      </c>
    </row>
    <row r="286" spans="1:57" s="144" customFormat="1" ht="101.25" customHeight="1">
      <c r="A286" s="7">
        <v>2</v>
      </c>
      <c r="B286" s="7" t="s">
        <v>4060</v>
      </c>
      <c r="C286" s="7" t="s">
        <v>133</v>
      </c>
      <c r="D286" s="7" t="s">
        <v>2871</v>
      </c>
      <c r="E286" s="163" t="s">
        <v>2851</v>
      </c>
      <c r="F286" s="7" t="s">
        <v>2852</v>
      </c>
      <c r="G286" s="163" t="s">
        <v>2853</v>
      </c>
      <c r="H286" s="73" t="s">
        <v>408</v>
      </c>
      <c r="I286" s="11">
        <v>880818</v>
      </c>
      <c r="J286" s="164" t="s">
        <v>4061</v>
      </c>
      <c r="K286" s="164" t="s">
        <v>2937</v>
      </c>
      <c r="L286" s="164" t="str">
        <f t="shared" si="51"/>
        <v>СМР, ПНР, оборудование, материалы</v>
      </c>
      <c r="M286" s="165" t="s">
        <v>2856</v>
      </c>
      <c r="N286" s="62" t="s">
        <v>2675</v>
      </c>
      <c r="O286" s="164" t="s">
        <v>2857</v>
      </c>
      <c r="P286" s="165" t="s">
        <v>2858</v>
      </c>
      <c r="Q286" s="242">
        <v>1971.1090322053017</v>
      </c>
      <c r="R286" s="242">
        <f t="shared" si="52"/>
        <v>2325.9086580022558</v>
      </c>
      <c r="S286" s="242">
        <v>1527.6094999591085</v>
      </c>
      <c r="T286" s="242">
        <f t="shared" si="53"/>
        <v>1802.579209951748</v>
      </c>
      <c r="U286" s="242">
        <f t="shared" si="54"/>
        <v>1527.6094999591085</v>
      </c>
      <c r="V286" s="242">
        <f t="shared" si="55"/>
        <v>1802.579209951748</v>
      </c>
      <c r="W286" s="163" t="s">
        <v>3327</v>
      </c>
      <c r="X286" s="7" t="s">
        <v>133</v>
      </c>
      <c r="Y286" s="7" t="s">
        <v>133</v>
      </c>
      <c r="Z286" s="163" t="s">
        <v>144</v>
      </c>
      <c r="AA286" s="10">
        <v>42490</v>
      </c>
      <c r="AB286" s="10">
        <f t="shared" si="49"/>
        <v>42525</v>
      </c>
      <c r="AC286" s="163" t="s">
        <v>501</v>
      </c>
      <c r="AD286" s="220" t="s">
        <v>501</v>
      </c>
      <c r="AE286" s="164" t="str">
        <f t="shared" si="50"/>
        <v>Выполнение СМР, ПНР, оборудование, материалы</v>
      </c>
      <c r="AF286" s="165" t="s">
        <v>146</v>
      </c>
      <c r="AG286" s="163">
        <v>796</v>
      </c>
      <c r="AH286" s="163" t="s">
        <v>147</v>
      </c>
      <c r="AI286" s="163">
        <v>1</v>
      </c>
      <c r="AJ286" s="163">
        <v>45</v>
      </c>
      <c r="AK286" s="163" t="s">
        <v>1128</v>
      </c>
      <c r="AL286" s="243">
        <f t="shared" si="56"/>
        <v>42545</v>
      </c>
      <c r="AM286" s="243">
        <f t="shared" si="57"/>
        <v>42545</v>
      </c>
      <c r="AN286" s="10">
        <v>42735</v>
      </c>
      <c r="AO286" s="11">
        <v>2016</v>
      </c>
      <c r="AP286" s="11" t="s">
        <v>501</v>
      </c>
      <c r="AQ286" s="11" t="s">
        <v>136</v>
      </c>
      <c r="AR286" s="244" t="s">
        <v>501</v>
      </c>
      <c r="AS286" s="7" t="s">
        <v>2859</v>
      </c>
      <c r="AT286" s="220" t="s">
        <v>4062</v>
      </c>
      <c r="AU286" s="164" t="s">
        <v>4063</v>
      </c>
      <c r="AV286" s="8" t="s">
        <v>2862</v>
      </c>
      <c r="AW286" s="245">
        <v>42735</v>
      </c>
      <c r="AX286" s="170">
        <v>2634.0651352536756</v>
      </c>
      <c r="AY286" s="170">
        <v>2041.4004837999998</v>
      </c>
      <c r="AZ286" s="220"/>
      <c r="BA286" s="220"/>
      <c r="BB286" s="163" t="s">
        <v>136</v>
      </c>
      <c r="BC286" s="7" t="s">
        <v>3951</v>
      </c>
      <c r="BD286" s="143">
        <v>102.02987999999999</v>
      </c>
      <c r="BE286" s="123" t="s">
        <v>2864</v>
      </c>
    </row>
    <row r="287" spans="1:57" s="144" customFormat="1" ht="100.5" customHeight="1">
      <c r="A287" s="7">
        <v>2</v>
      </c>
      <c r="B287" s="7" t="s">
        <v>4064</v>
      </c>
      <c r="C287" s="7" t="s">
        <v>133</v>
      </c>
      <c r="D287" s="7" t="s">
        <v>2871</v>
      </c>
      <c r="E287" s="163" t="s">
        <v>2851</v>
      </c>
      <c r="F287" s="7" t="s">
        <v>2852</v>
      </c>
      <c r="G287" s="163" t="s">
        <v>2853</v>
      </c>
      <c r="H287" s="73" t="s">
        <v>408</v>
      </c>
      <c r="I287" s="11">
        <v>880819</v>
      </c>
      <c r="J287" s="164" t="s">
        <v>4065</v>
      </c>
      <c r="K287" s="164" t="s">
        <v>2937</v>
      </c>
      <c r="L287" s="164" t="str">
        <f t="shared" si="51"/>
        <v>СМР, ПНР, оборудование, материалы</v>
      </c>
      <c r="M287" s="165" t="s">
        <v>2856</v>
      </c>
      <c r="N287" s="62" t="s">
        <v>2675</v>
      </c>
      <c r="O287" s="164" t="s">
        <v>2857</v>
      </c>
      <c r="P287" s="165" t="s">
        <v>2858</v>
      </c>
      <c r="Q287" s="242">
        <v>1971.1090322053017</v>
      </c>
      <c r="R287" s="242">
        <f t="shared" si="52"/>
        <v>2325.9086580022558</v>
      </c>
      <c r="S287" s="242">
        <v>1527.6094999591085</v>
      </c>
      <c r="T287" s="242">
        <f t="shared" si="53"/>
        <v>1802.579209951748</v>
      </c>
      <c r="U287" s="242">
        <f t="shared" si="54"/>
        <v>1527.6094999591085</v>
      </c>
      <c r="V287" s="242">
        <f t="shared" si="55"/>
        <v>1802.579209951748</v>
      </c>
      <c r="W287" s="163" t="s">
        <v>3327</v>
      </c>
      <c r="X287" s="7" t="s">
        <v>133</v>
      </c>
      <c r="Y287" s="7" t="s">
        <v>133</v>
      </c>
      <c r="Z287" s="163" t="s">
        <v>144</v>
      </c>
      <c r="AA287" s="10">
        <v>42490</v>
      </c>
      <c r="AB287" s="10">
        <f t="shared" si="49"/>
        <v>42525</v>
      </c>
      <c r="AC287" s="163" t="s">
        <v>501</v>
      </c>
      <c r="AD287" s="220" t="s">
        <v>501</v>
      </c>
      <c r="AE287" s="164" t="str">
        <f t="shared" si="50"/>
        <v>Выполнение СМР, ПНР, оборудование, материалы</v>
      </c>
      <c r="AF287" s="165" t="s">
        <v>146</v>
      </c>
      <c r="AG287" s="163">
        <v>796</v>
      </c>
      <c r="AH287" s="163" t="s">
        <v>147</v>
      </c>
      <c r="AI287" s="163">
        <v>1</v>
      </c>
      <c r="AJ287" s="163">
        <v>45</v>
      </c>
      <c r="AK287" s="163" t="s">
        <v>1128</v>
      </c>
      <c r="AL287" s="243">
        <f t="shared" si="56"/>
        <v>42545</v>
      </c>
      <c r="AM287" s="243">
        <f t="shared" si="57"/>
        <v>42545</v>
      </c>
      <c r="AN287" s="10">
        <v>42735</v>
      </c>
      <c r="AO287" s="11">
        <v>2016</v>
      </c>
      <c r="AP287" s="11" t="s">
        <v>501</v>
      </c>
      <c r="AQ287" s="11" t="s">
        <v>136</v>
      </c>
      <c r="AR287" s="244" t="s">
        <v>501</v>
      </c>
      <c r="AS287" s="7" t="s">
        <v>2859</v>
      </c>
      <c r="AT287" s="220" t="s">
        <v>4066</v>
      </c>
      <c r="AU287" s="164" t="s">
        <v>4067</v>
      </c>
      <c r="AV287" s="8" t="s">
        <v>2862</v>
      </c>
      <c r="AW287" s="245">
        <v>42735</v>
      </c>
      <c r="AX287" s="170">
        <v>2634.0651352536756</v>
      </c>
      <c r="AY287" s="170">
        <v>2041.4004837999998</v>
      </c>
      <c r="AZ287" s="220"/>
      <c r="BA287" s="220"/>
      <c r="BB287" s="163" t="s">
        <v>136</v>
      </c>
      <c r="BC287" s="7" t="s">
        <v>3951</v>
      </c>
      <c r="BD287" s="143">
        <v>102.02987999999999</v>
      </c>
      <c r="BE287" s="123" t="s">
        <v>2864</v>
      </c>
    </row>
    <row r="288" spans="1:57" s="144" customFormat="1" ht="100.5" customHeight="1">
      <c r="A288" s="7">
        <v>2</v>
      </c>
      <c r="B288" s="7" t="s">
        <v>4068</v>
      </c>
      <c r="C288" s="7" t="s">
        <v>133</v>
      </c>
      <c r="D288" s="7" t="s">
        <v>2871</v>
      </c>
      <c r="E288" s="163" t="s">
        <v>2851</v>
      </c>
      <c r="F288" s="7" t="s">
        <v>2852</v>
      </c>
      <c r="G288" s="163" t="s">
        <v>2853</v>
      </c>
      <c r="H288" s="73" t="s">
        <v>408</v>
      </c>
      <c r="I288" s="11">
        <v>880820</v>
      </c>
      <c r="J288" s="164" t="s">
        <v>4069</v>
      </c>
      <c r="K288" s="164" t="s">
        <v>2937</v>
      </c>
      <c r="L288" s="164" t="str">
        <f t="shared" si="51"/>
        <v>СМР, ПНР, оборудование, материалы</v>
      </c>
      <c r="M288" s="165" t="s">
        <v>2856</v>
      </c>
      <c r="N288" s="62" t="s">
        <v>2675</v>
      </c>
      <c r="O288" s="164" t="s">
        <v>2857</v>
      </c>
      <c r="P288" s="165" t="s">
        <v>2858</v>
      </c>
      <c r="Q288" s="242">
        <v>1971.1090322053017</v>
      </c>
      <c r="R288" s="242">
        <f t="shared" si="52"/>
        <v>2325.9086580022558</v>
      </c>
      <c r="S288" s="242">
        <v>1527.6094999591085</v>
      </c>
      <c r="T288" s="242">
        <f t="shared" si="53"/>
        <v>1802.579209951748</v>
      </c>
      <c r="U288" s="242">
        <f t="shared" si="54"/>
        <v>1527.6094999591085</v>
      </c>
      <c r="V288" s="242">
        <f t="shared" si="55"/>
        <v>1802.579209951748</v>
      </c>
      <c r="W288" s="163" t="s">
        <v>3327</v>
      </c>
      <c r="X288" s="7" t="s">
        <v>133</v>
      </c>
      <c r="Y288" s="7" t="s">
        <v>133</v>
      </c>
      <c r="Z288" s="163" t="s">
        <v>144</v>
      </c>
      <c r="AA288" s="10">
        <v>42490</v>
      </c>
      <c r="AB288" s="10">
        <f t="shared" si="49"/>
        <v>42525</v>
      </c>
      <c r="AC288" s="163" t="s">
        <v>501</v>
      </c>
      <c r="AD288" s="220" t="s">
        <v>501</v>
      </c>
      <c r="AE288" s="164" t="str">
        <f t="shared" si="50"/>
        <v>Выполнение СМР, ПНР, оборудование, материалы</v>
      </c>
      <c r="AF288" s="165" t="s">
        <v>146</v>
      </c>
      <c r="AG288" s="163">
        <v>796</v>
      </c>
      <c r="AH288" s="163" t="s">
        <v>147</v>
      </c>
      <c r="AI288" s="163">
        <v>1</v>
      </c>
      <c r="AJ288" s="163">
        <v>45</v>
      </c>
      <c r="AK288" s="163" t="s">
        <v>1128</v>
      </c>
      <c r="AL288" s="243">
        <f t="shared" si="56"/>
        <v>42545</v>
      </c>
      <c r="AM288" s="243">
        <f t="shared" si="57"/>
        <v>42545</v>
      </c>
      <c r="AN288" s="10">
        <v>42735</v>
      </c>
      <c r="AO288" s="11">
        <v>2016</v>
      </c>
      <c r="AP288" s="11" t="s">
        <v>501</v>
      </c>
      <c r="AQ288" s="11" t="s">
        <v>136</v>
      </c>
      <c r="AR288" s="244" t="s">
        <v>501</v>
      </c>
      <c r="AS288" s="7" t="s">
        <v>2859</v>
      </c>
      <c r="AT288" s="220" t="s">
        <v>4070</v>
      </c>
      <c r="AU288" s="164" t="s">
        <v>4071</v>
      </c>
      <c r="AV288" s="8" t="s">
        <v>2862</v>
      </c>
      <c r="AW288" s="245">
        <v>42735</v>
      </c>
      <c r="AX288" s="170">
        <v>2634.0651352536756</v>
      </c>
      <c r="AY288" s="170">
        <v>2041.4004837999998</v>
      </c>
      <c r="AZ288" s="220"/>
      <c r="BA288" s="220"/>
      <c r="BB288" s="163" t="s">
        <v>136</v>
      </c>
      <c r="BC288" s="7" t="s">
        <v>3951</v>
      </c>
      <c r="BD288" s="143">
        <v>102.02987999999999</v>
      </c>
      <c r="BE288" s="123" t="s">
        <v>2864</v>
      </c>
    </row>
    <row r="289" spans="1:57" s="144" customFormat="1" ht="100.5" customHeight="1">
      <c r="A289" s="7">
        <v>2</v>
      </c>
      <c r="B289" s="7" t="s">
        <v>4072</v>
      </c>
      <c r="C289" s="7" t="s">
        <v>133</v>
      </c>
      <c r="D289" s="7" t="s">
        <v>2871</v>
      </c>
      <c r="E289" s="163" t="s">
        <v>2851</v>
      </c>
      <c r="F289" s="7" t="s">
        <v>2852</v>
      </c>
      <c r="G289" s="163" t="s">
        <v>2853</v>
      </c>
      <c r="H289" s="73" t="s">
        <v>408</v>
      </c>
      <c r="I289" s="11">
        <v>880821</v>
      </c>
      <c r="J289" s="164" t="s">
        <v>4073</v>
      </c>
      <c r="K289" s="164" t="s">
        <v>2937</v>
      </c>
      <c r="L289" s="164" t="str">
        <f t="shared" si="51"/>
        <v>СМР, ПНР, оборудование, материалы</v>
      </c>
      <c r="M289" s="165" t="s">
        <v>2856</v>
      </c>
      <c r="N289" s="62" t="s">
        <v>2675</v>
      </c>
      <c r="O289" s="164" t="s">
        <v>2857</v>
      </c>
      <c r="P289" s="165" t="s">
        <v>2858</v>
      </c>
      <c r="Q289" s="242">
        <v>1971.1090322053017</v>
      </c>
      <c r="R289" s="242">
        <f t="shared" si="52"/>
        <v>2325.9086580022558</v>
      </c>
      <c r="S289" s="242">
        <v>1527.6094999591085</v>
      </c>
      <c r="T289" s="242">
        <f t="shared" si="53"/>
        <v>1802.579209951748</v>
      </c>
      <c r="U289" s="242">
        <f t="shared" si="54"/>
        <v>1527.6094999591085</v>
      </c>
      <c r="V289" s="242">
        <f t="shared" si="55"/>
        <v>1802.579209951748</v>
      </c>
      <c r="W289" s="163" t="s">
        <v>3327</v>
      </c>
      <c r="X289" s="7" t="s">
        <v>133</v>
      </c>
      <c r="Y289" s="7" t="s">
        <v>133</v>
      </c>
      <c r="Z289" s="163" t="s">
        <v>144</v>
      </c>
      <c r="AA289" s="10">
        <v>42490</v>
      </c>
      <c r="AB289" s="10">
        <f t="shared" si="49"/>
        <v>42525</v>
      </c>
      <c r="AC289" s="163" t="s">
        <v>501</v>
      </c>
      <c r="AD289" s="220" t="s">
        <v>501</v>
      </c>
      <c r="AE289" s="164" t="str">
        <f t="shared" si="50"/>
        <v>Выполнение СМР, ПНР, оборудование, материалы</v>
      </c>
      <c r="AF289" s="165" t="s">
        <v>146</v>
      </c>
      <c r="AG289" s="163">
        <v>796</v>
      </c>
      <c r="AH289" s="163" t="s">
        <v>147</v>
      </c>
      <c r="AI289" s="163">
        <v>1</v>
      </c>
      <c r="AJ289" s="163">
        <v>45</v>
      </c>
      <c r="AK289" s="163" t="s">
        <v>1128</v>
      </c>
      <c r="AL289" s="243">
        <f t="shared" si="56"/>
        <v>42545</v>
      </c>
      <c r="AM289" s="243">
        <f t="shared" si="57"/>
        <v>42545</v>
      </c>
      <c r="AN289" s="10">
        <v>42735</v>
      </c>
      <c r="AO289" s="11">
        <v>2016</v>
      </c>
      <c r="AP289" s="11" t="s">
        <v>501</v>
      </c>
      <c r="AQ289" s="11" t="s">
        <v>136</v>
      </c>
      <c r="AR289" s="244" t="s">
        <v>501</v>
      </c>
      <c r="AS289" s="7" t="s">
        <v>2859</v>
      </c>
      <c r="AT289" s="220" t="s">
        <v>4074</v>
      </c>
      <c r="AU289" s="164" t="s">
        <v>4075</v>
      </c>
      <c r="AV289" s="8" t="s">
        <v>2862</v>
      </c>
      <c r="AW289" s="245">
        <v>42735</v>
      </c>
      <c r="AX289" s="170">
        <v>2634.0651352536756</v>
      </c>
      <c r="AY289" s="170">
        <v>2041.4004837999998</v>
      </c>
      <c r="AZ289" s="220"/>
      <c r="BA289" s="220"/>
      <c r="BB289" s="163" t="s">
        <v>136</v>
      </c>
      <c r="BC289" s="7" t="s">
        <v>3951</v>
      </c>
      <c r="BD289" s="143">
        <v>102.02987999999999</v>
      </c>
      <c r="BE289" s="123" t="s">
        <v>2864</v>
      </c>
    </row>
    <row r="290" spans="1:57" s="144" customFormat="1" ht="105" customHeight="1">
      <c r="A290" s="7">
        <v>2</v>
      </c>
      <c r="B290" s="7" t="s">
        <v>4076</v>
      </c>
      <c r="C290" s="7" t="s">
        <v>133</v>
      </c>
      <c r="D290" s="7" t="s">
        <v>2871</v>
      </c>
      <c r="E290" s="163" t="s">
        <v>2851</v>
      </c>
      <c r="F290" s="7" t="s">
        <v>2852</v>
      </c>
      <c r="G290" s="163" t="s">
        <v>2853</v>
      </c>
      <c r="H290" s="73" t="s">
        <v>408</v>
      </c>
      <c r="I290" s="11">
        <v>880822</v>
      </c>
      <c r="J290" s="164" t="s">
        <v>4077</v>
      </c>
      <c r="K290" s="164" t="s">
        <v>2937</v>
      </c>
      <c r="L290" s="164" t="str">
        <f t="shared" si="51"/>
        <v>СМР, ПНР, оборудование, материалы</v>
      </c>
      <c r="M290" s="165" t="s">
        <v>2856</v>
      </c>
      <c r="N290" s="62" t="s">
        <v>2675</v>
      </c>
      <c r="O290" s="164" t="s">
        <v>2857</v>
      </c>
      <c r="P290" s="165" t="s">
        <v>2858</v>
      </c>
      <c r="Q290" s="242">
        <v>1971.1090322053017</v>
      </c>
      <c r="R290" s="242">
        <f t="shared" si="52"/>
        <v>2325.9086580022558</v>
      </c>
      <c r="S290" s="242">
        <v>1527.6094999591085</v>
      </c>
      <c r="T290" s="242">
        <f t="shared" si="53"/>
        <v>1802.579209951748</v>
      </c>
      <c r="U290" s="242">
        <f t="shared" si="54"/>
        <v>1527.6094999591085</v>
      </c>
      <c r="V290" s="242">
        <f t="shared" si="55"/>
        <v>1802.579209951748</v>
      </c>
      <c r="W290" s="163" t="s">
        <v>3327</v>
      </c>
      <c r="X290" s="7" t="s">
        <v>133</v>
      </c>
      <c r="Y290" s="7" t="s">
        <v>133</v>
      </c>
      <c r="Z290" s="163" t="s">
        <v>144</v>
      </c>
      <c r="AA290" s="10">
        <v>42490</v>
      </c>
      <c r="AB290" s="10">
        <f t="shared" si="49"/>
        <v>42525</v>
      </c>
      <c r="AC290" s="163" t="s">
        <v>501</v>
      </c>
      <c r="AD290" s="220" t="s">
        <v>501</v>
      </c>
      <c r="AE290" s="164" t="str">
        <f t="shared" si="50"/>
        <v>Выполнение СМР, ПНР, оборудование, материалы</v>
      </c>
      <c r="AF290" s="165" t="s">
        <v>146</v>
      </c>
      <c r="AG290" s="163">
        <v>796</v>
      </c>
      <c r="AH290" s="163" t="s">
        <v>147</v>
      </c>
      <c r="AI290" s="163">
        <v>1</v>
      </c>
      <c r="AJ290" s="163">
        <v>45</v>
      </c>
      <c r="AK290" s="163" t="s">
        <v>1128</v>
      </c>
      <c r="AL290" s="243">
        <f t="shared" si="56"/>
        <v>42545</v>
      </c>
      <c r="AM290" s="243">
        <f t="shared" si="57"/>
        <v>42545</v>
      </c>
      <c r="AN290" s="10">
        <v>42735</v>
      </c>
      <c r="AO290" s="11">
        <v>2016</v>
      </c>
      <c r="AP290" s="11" t="s">
        <v>501</v>
      </c>
      <c r="AQ290" s="11" t="s">
        <v>136</v>
      </c>
      <c r="AR290" s="244" t="s">
        <v>501</v>
      </c>
      <c r="AS290" s="7" t="s">
        <v>2859</v>
      </c>
      <c r="AT290" s="220" t="s">
        <v>4078</v>
      </c>
      <c r="AU290" s="164" t="s">
        <v>4079</v>
      </c>
      <c r="AV290" s="8" t="s">
        <v>2862</v>
      </c>
      <c r="AW290" s="245">
        <v>42735</v>
      </c>
      <c r="AX290" s="170">
        <v>2634.0651352536756</v>
      </c>
      <c r="AY290" s="170">
        <v>2041.4004837999998</v>
      </c>
      <c r="AZ290" s="220"/>
      <c r="BA290" s="220"/>
      <c r="BB290" s="163" t="s">
        <v>136</v>
      </c>
      <c r="BC290" s="7" t="s">
        <v>3951</v>
      </c>
      <c r="BD290" s="143">
        <v>102.02987999999999</v>
      </c>
      <c r="BE290" s="123" t="s">
        <v>2864</v>
      </c>
    </row>
    <row r="291" spans="1:57" s="144" customFormat="1" ht="105" customHeight="1">
      <c r="A291" s="7">
        <v>2</v>
      </c>
      <c r="B291" s="7" t="s">
        <v>4080</v>
      </c>
      <c r="C291" s="7" t="s">
        <v>133</v>
      </c>
      <c r="D291" s="7" t="s">
        <v>2871</v>
      </c>
      <c r="E291" s="163" t="s">
        <v>2851</v>
      </c>
      <c r="F291" s="7" t="s">
        <v>2852</v>
      </c>
      <c r="G291" s="163" t="s">
        <v>2853</v>
      </c>
      <c r="H291" s="73" t="s">
        <v>408</v>
      </c>
      <c r="I291" s="11">
        <v>880823</v>
      </c>
      <c r="J291" s="164" t="s">
        <v>4081</v>
      </c>
      <c r="K291" s="164" t="s">
        <v>2937</v>
      </c>
      <c r="L291" s="164" t="str">
        <f t="shared" si="51"/>
        <v>СМР, ПНР, оборудование, материалы</v>
      </c>
      <c r="M291" s="165" t="s">
        <v>2856</v>
      </c>
      <c r="N291" s="62" t="s">
        <v>2675</v>
      </c>
      <c r="O291" s="164" t="s">
        <v>2857</v>
      </c>
      <c r="P291" s="165" t="s">
        <v>2858</v>
      </c>
      <c r="Q291" s="242">
        <v>1971.1090322053017</v>
      </c>
      <c r="R291" s="242">
        <f t="shared" si="52"/>
        <v>2325.9086580022558</v>
      </c>
      <c r="S291" s="242">
        <v>1527.6094999591085</v>
      </c>
      <c r="T291" s="242">
        <f t="shared" si="53"/>
        <v>1802.579209951748</v>
      </c>
      <c r="U291" s="242">
        <f t="shared" si="54"/>
        <v>1527.6094999591085</v>
      </c>
      <c r="V291" s="242">
        <f t="shared" si="55"/>
        <v>1802.579209951748</v>
      </c>
      <c r="W291" s="163" t="s">
        <v>3327</v>
      </c>
      <c r="X291" s="7" t="s">
        <v>133</v>
      </c>
      <c r="Y291" s="7" t="s">
        <v>133</v>
      </c>
      <c r="Z291" s="163" t="s">
        <v>144</v>
      </c>
      <c r="AA291" s="10">
        <v>42490</v>
      </c>
      <c r="AB291" s="10">
        <f t="shared" si="49"/>
        <v>42525</v>
      </c>
      <c r="AC291" s="163" t="s">
        <v>501</v>
      </c>
      <c r="AD291" s="220" t="s">
        <v>501</v>
      </c>
      <c r="AE291" s="164" t="str">
        <f t="shared" si="50"/>
        <v>Выполнение СМР, ПНР, оборудование, материалы</v>
      </c>
      <c r="AF291" s="165" t="s">
        <v>146</v>
      </c>
      <c r="AG291" s="163">
        <v>796</v>
      </c>
      <c r="AH291" s="163" t="s">
        <v>147</v>
      </c>
      <c r="AI291" s="163">
        <v>1</v>
      </c>
      <c r="AJ291" s="163">
        <v>45</v>
      </c>
      <c r="AK291" s="163" t="s">
        <v>1128</v>
      </c>
      <c r="AL291" s="243">
        <f t="shared" si="56"/>
        <v>42545</v>
      </c>
      <c r="AM291" s="243">
        <f t="shared" si="57"/>
        <v>42545</v>
      </c>
      <c r="AN291" s="10">
        <v>42735</v>
      </c>
      <c r="AO291" s="11">
        <v>2016</v>
      </c>
      <c r="AP291" s="11" t="s">
        <v>501</v>
      </c>
      <c r="AQ291" s="11" t="s">
        <v>136</v>
      </c>
      <c r="AR291" s="244" t="s">
        <v>501</v>
      </c>
      <c r="AS291" s="7" t="s">
        <v>2859</v>
      </c>
      <c r="AT291" s="220" t="s">
        <v>4082</v>
      </c>
      <c r="AU291" s="164" t="s">
        <v>4083</v>
      </c>
      <c r="AV291" s="8" t="s">
        <v>2862</v>
      </c>
      <c r="AW291" s="245">
        <v>42735</v>
      </c>
      <c r="AX291" s="170">
        <v>2634.0651352536756</v>
      </c>
      <c r="AY291" s="170">
        <v>2041.4004837999998</v>
      </c>
      <c r="AZ291" s="220"/>
      <c r="BA291" s="220"/>
      <c r="BB291" s="163" t="s">
        <v>136</v>
      </c>
      <c r="BC291" s="7" t="s">
        <v>3951</v>
      </c>
      <c r="BD291" s="143">
        <v>102.02987999999999</v>
      </c>
      <c r="BE291" s="123" t="s">
        <v>2864</v>
      </c>
    </row>
    <row r="292" spans="1:57" s="144" customFormat="1" ht="105" customHeight="1">
      <c r="A292" s="7">
        <v>2</v>
      </c>
      <c r="B292" s="7" t="s">
        <v>4084</v>
      </c>
      <c r="C292" s="7" t="s">
        <v>133</v>
      </c>
      <c r="D292" s="7" t="s">
        <v>2871</v>
      </c>
      <c r="E292" s="163" t="s">
        <v>2851</v>
      </c>
      <c r="F292" s="7" t="s">
        <v>2852</v>
      </c>
      <c r="G292" s="163" t="s">
        <v>2853</v>
      </c>
      <c r="H292" s="73" t="s">
        <v>408</v>
      </c>
      <c r="I292" s="11">
        <v>880824</v>
      </c>
      <c r="J292" s="164" t="s">
        <v>4085</v>
      </c>
      <c r="K292" s="164" t="s">
        <v>2937</v>
      </c>
      <c r="L292" s="164" t="str">
        <f t="shared" si="51"/>
        <v>СМР, ПНР, оборудование, материалы</v>
      </c>
      <c r="M292" s="165" t="s">
        <v>2856</v>
      </c>
      <c r="N292" s="62" t="s">
        <v>2675</v>
      </c>
      <c r="O292" s="164" t="s">
        <v>2857</v>
      </c>
      <c r="P292" s="165" t="s">
        <v>2858</v>
      </c>
      <c r="Q292" s="242">
        <v>1971.1090322053017</v>
      </c>
      <c r="R292" s="242">
        <f t="shared" si="52"/>
        <v>2325.9086580022558</v>
      </c>
      <c r="S292" s="242">
        <v>1527.6094999591085</v>
      </c>
      <c r="T292" s="242">
        <f t="shared" si="53"/>
        <v>1802.579209951748</v>
      </c>
      <c r="U292" s="242">
        <f t="shared" si="54"/>
        <v>1527.6094999591085</v>
      </c>
      <c r="V292" s="242">
        <f t="shared" si="55"/>
        <v>1802.579209951748</v>
      </c>
      <c r="W292" s="163" t="s">
        <v>3327</v>
      </c>
      <c r="X292" s="7" t="s">
        <v>133</v>
      </c>
      <c r="Y292" s="7" t="s">
        <v>133</v>
      </c>
      <c r="Z292" s="163" t="s">
        <v>144</v>
      </c>
      <c r="AA292" s="10">
        <v>42490</v>
      </c>
      <c r="AB292" s="10">
        <f t="shared" si="49"/>
        <v>42525</v>
      </c>
      <c r="AC292" s="163" t="s">
        <v>501</v>
      </c>
      <c r="AD292" s="220" t="s">
        <v>501</v>
      </c>
      <c r="AE292" s="164" t="str">
        <f t="shared" si="50"/>
        <v>Выполнение СМР, ПНР, оборудование, материалы</v>
      </c>
      <c r="AF292" s="165" t="s">
        <v>146</v>
      </c>
      <c r="AG292" s="163">
        <v>796</v>
      </c>
      <c r="AH292" s="163" t="s">
        <v>147</v>
      </c>
      <c r="AI292" s="163">
        <v>1</v>
      </c>
      <c r="AJ292" s="163">
        <v>45</v>
      </c>
      <c r="AK292" s="163" t="s">
        <v>1128</v>
      </c>
      <c r="AL292" s="243">
        <f t="shared" si="56"/>
        <v>42545</v>
      </c>
      <c r="AM292" s="243">
        <f t="shared" si="57"/>
        <v>42545</v>
      </c>
      <c r="AN292" s="10">
        <v>42735</v>
      </c>
      <c r="AO292" s="11">
        <v>2016</v>
      </c>
      <c r="AP292" s="11" t="s">
        <v>501</v>
      </c>
      <c r="AQ292" s="11" t="s">
        <v>136</v>
      </c>
      <c r="AR292" s="244" t="s">
        <v>501</v>
      </c>
      <c r="AS292" s="7" t="s">
        <v>2859</v>
      </c>
      <c r="AT292" s="220" t="s">
        <v>4086</v>
      </c>
      <c r="AU292" s="164" t="s">
        <v>4087</v>
      </c>
      <c r="AV292" s="8" t="s">
        <v>2862</v>
      </c>
      <c r="AW292" s="245">
        <v>42735</v>
      </c>
      <c r="AX292" s="170">
        <v>2634.0651352536756</v>
      </c>
      <c r="AY292" s="170">
        <v>2041.4004837999998</v>
      </c>
      <c r="AZ292" s="220"/>
      <c r="BA292" s="220"/>
      <c r="BB292" s="163" t="s">
        <v>136</v>
      </c>
      <c r="BC292" s="7" t="s">
        <v>3951</v>
      </c>
      <c r="BD292" s="143">
        <v>102.02987999999999</v>
      </c>
      <c r="BE292" s="123" t="s">
        <v>2864</v>
      </c>
    </row>
    <row r="293" spans="1:57" s="144" customFormat="1" ht="98.25" customHeight="1">
      <c r="A293" s="7">
        <v>2</v>
      </c>
      <c r="B293" s="7" t="s">
        <v>4088</v>
      </c>
      <c r="C293" s="7" t="s">
        <v>133</v>
      </c>
      <c r="D293" s="7" t="s">
        <v>2871</v>
      </c>
      <c r="E293" s="163" t="s">
        <v>2851</v>
      </c>
      <c r="F293" s="7" t="s">
        <v>2852</v>
      </c>
      <c r="G293" s="163" t="s">
        <v>2853</v>
      </c>
      <c r="H293" s="73" t="s">
        <v>408</v>
      </c>
      <c r="I293" s="11">
        <v>880825</v>
      </c>
      <c r="J293" s="164" t="s">
        <v>4089</v>
      </c>
      <c r="K293" s="164" t="s">
        <v>2937</v>
      </c>
      <c r="L293" s="164" t="str">
        <f t="shared" si="51"/>
        <v>СМР, ПНР, оборудование, материалы</v>
      </c>
      <c r="M293" s="165" t="s">
        <v>2856</v>
      </c>
      <c r="N293" s="62" t="s">
        <v>2675</v>
      </c>
      <c r="O293" s="164" t="s">
        <v>2857</v>
      </c>
      <c r="P293" s="165" t="s">
        <v>2858</v>
      </c>
      <c r="Q293" s="242">
        <v>1971.1090322053017</v>
      </c>
      <c r="R293" s="242">
        <f t="shared" si="52"/>
        <v>2325.9086580022558</v>
      </c>
      <c r="S293" s="242">
        <v>1527.6094999591085</v>
      </c>
      <c r="T293" s="242">
        <f t="shared" si="53"/>
        <v>1802.579209951748</v>
      </c>
      <c r="U293" s="242">
        <f t="shared" si="54"/>
        <v>1527.6094999591085</v>
      </c>
      <c r="V293" s="242">
        <f t="shared" si="55"/>
        <v>1802.579209951748</v>
      </c>
      <c r="W293" s="163" t="s">
        <v>3327</v>
      </c>
      <c r="X293" s="7" t="s">
        <v>133</v>
      </c>
      <c r="Y293" s="7" t="s">
        <v>133</v>
      </c>
      <c r="Z293" s="163" t="s">
        <v>144</v>
      </c>
      <c r="AA293" s="10">
        <v>42490</v>
      </c>
      <c r="AB293" s="10">
        <f t="shared" si="49"/>
        <v>42525</v>
      </c>
      <c r="AC293" s="163" t="s">
        <v>501</v>
      </c>
      <c r="AD293" s="220" t="s">
        <v>501</v>
      </c>
      <c r="AE293" s="164" t="str">
        <f t="shared" si="50"/>
        <v>Выполнение СМР, ПНР, оборудование, материалы</v>
      </c>
      <c r="AF293" s="165" t="s">
        <v>146</v>
      </c>
      <c r="AG293" s="163">
        <v>796</v>
      </c>
      <c r="AH293" s="163" t="s">
        <v>147</v>
      </c>
      <c r="AI293" s="163">
        <v>1</v>
      </c>
      <c r="AJ293" s="163">
        <v>45</v>
      </c>
      <c r="AK293" s="163" t="s">
        <v>1128</v>
      </c>
      <c r="AL293" s="243">
        <f t="shared" si="56"/>
        <v>42545</v>
      </c>
      <c r="AM293" s="243">
        <f t="shared" si="57"/>
        <v>42545</v>
      </c>
      <c r="AN293" s="10">
        <v>42735</v>
      </c>
      <c r="AO293" s="11">
        <v>2016</v>
      </c>
      <c r="AP293" s="11" t="s">
        <v>501</v>
      </c>
      <c r="AQ293" s="11" t="s">
        <v>136</v>
      </c>
      <c r="AR293" s="244" t="s">
        <v>501</v>
      </c>
      <c r="AS293" s="7" t="s">
        <v>2859</v>
      </c>
      <c r="AT293" s="220" t="s">
        <v>4090</v>
      </c>
      <c r="AU293" s="164" t="s">
        <v>4091</v>
      </c>
      <c r="AV293" s="8" t="s">
        <v>2862</v>
      </c>
      <c r="AW293" s="245">
        <v>42735</v>
      </c>
      <c r="AX293" s="170">
        <v>2634.0651352536756</v>
      </c>
      <c r="AY293" s="170">
        <v>2041.4004837999998</v>
      </c>
      <c r="AZ293" s="220"/>
      <c r="BA293" s="220"/>
      <c r="BB293" s="163" t="s">
        <v>136</v>
      </c>
      <c r="BC293" s="7" t="s">
        <v>3951</v>
      </c>
      <c r="BD293" s="143">
        <v>102.02987999999999</v>
      </c>
      <c r="BE293" s="123" t="s">
        <v>2864</v>
      </c>
    </row>
    <row r="294" spans="1:57" s="144" customFormat="1" ht="98.25" customHeight="1">
      <c r="A294" s="7">
        <v>2</v>
      </c>
      <c r="B294" s="7" t="s">
        <v>4092</v>
      </c>
      <c r="C294" s="7" t="s">
        <v>133</v>
      </c>
      <c r="D294" s="7" t="s">
        <v>2871</v>
      </c>
      <c r="E294" s="163" t="s">
        <v>2851</v>
      </c>
      <c r="F294" s="7" t="s">
        <v>2852</v>
      </c>
      <c r="G294" s="163" t="s">
        <v>2853</v>
      </c>
      <c r="H294" s="73" t="s">
        <v>408</v>
      </c>
      <c r="I294" s="11">
        <v>880826</v>
      </c>
      <c r="J294" s="164" t="s">
        <v>4093</v>
      </c>
      <c r="K294" s="164" t="s">
        <v>2937</v>
      </c>
      <c r="L294" s="164" t="str">
        <f t="shared" si="51"/>
        <v>СМР, ПНР, оборудование, материалы</v>
      </c>
      <c r="M294" s="165" t="s">
        <v>2856</v>
      </c>
      <c r="N294" s="62" t="s">
        <v>2675</v>
      </c>
      <c r="O294" s="164" t="s">
        <v>2857</v>
      </c>
      <c r="P294" s="165" t="s">
        <v>2858</v>
      </c>
      <c r="Q294" s="242">
        <v>1971.1090322053017</v>
      </c>
      <c r="R294" s="242">
        <f t="shared" si="52"/>
        <v>2325.9086580022558</v>
      </c>
      <c r="S294" s="242">
        <v>1527.6094999591085</v>
      </c>
      <c r="T294" s="242">
        <f t="shared" si="53"/>
        <v>1802.579209951748</v>
      </c>
      <c r="U294" s="242">
        <f t="shared" si="54"/>
        <v>1527.6094999591085</v>
      </c>
      <c r="V294" s="242">
        <f t="shared" si="55"/>
        <v>1802.579209951748</v>
      </c>
      <c r="W294" s="163" t="s">
        <v>3327</v>
      </c>
      <c r="X294" s="7" t="s">
        <v>133</v>
      </c>
      <c r="Y294" s="7" t="s">
        <v>133</v>
      </c>
      <c r="Z294" s="163" t="s">
        <v>144</v>
      </c>
      <c r="AA294" s="10">
        <v>42490</v>
      </c>
      <c r="AB294" s="10">
        <f t="shared" si="49"/>
        <v>42525</v>
      </c>
      <c r="AC294" s="163" t="s">
        <v>501</v>
      </c>
      <c r="AD294" s="220" t="s">
        <v>501</v>
      </c>
      <c r="AE294" s="164" t="str">
        <f t="shared" si="50"/>
        <v>Выполнение СМР, ПНР, оборудование, материалы</v>
      </c>
      <c r="AF294" s="165" t="s">
        <v>146</v>
      </c>
      <c r="AG294" s="163">
        <v>796</v>
      </c>
      <c r="AH294" s="163" t="s">
        <v>147</v>
      </c>
      <c r="AI294" s="163">
        <v>1</v>
      </c>
      <c r="AJ294" s="163">
        <v>45</v>
      </c>
      <c r="AK294" s="163" t="s">
        <v>1128</v>
      </c>
      <c r="AL294" s="243">
        <f t="shared" si="56"/>
        <v>42545</v>
      </c>
      <c r="AM294" s="243">
        <f t="shared" si="57"/>
        <v>42545</v>
      </c>
      <c r="AN294" s="10">
        <v>42735</v>
      </c>
      <c r="AO294" s="11">
        <v>2016</v>
      </c>
      <c r="AP294" s="11" t="s">
        <v>501</v>
      </c>
      <c r="AQ294" s="11" t="s">
        <v>136</v>
      </c>
      <c r="AR294" s="244" t="s">
        <v>501</v>
      </c>
      <c r="AS294" s="7" t="s">
        <v>2859</v>
      </c>
      <c r="AT294" s="220" t="s">
        <v>4094</v>
      </c>
      <c r="AU294" s="164" t="s">
        <v>4095</v>
      </c>
      <c r="AV294" s="8" t="s">
        <v>2862</v>
      </c>
      <c r="AW294" s="245">
        <v>42735</v>
      </c>
      <c r="AX294" s="170">
        <v>2634.0651352536756</v>
      </c>
      <c r="AY294" s="170">
        <v>2041.4004837999998</v>
      </c>
      <c r="AZ294" s="220"/>
      <c r="BA294" s="220"/>
      <c r="BB294" s="163" t="s">
        <v>136</v>
      </c>
      <c r="BC294" s="7" t="s">
        <v>3951</v>
      </c>
      <c r="BD294" s="143">
        <v>102.02987999999999</v>
      </c>
      <c r="BE294" s="123" t="s">
        <v>2864</v>
      </c>
    </row>
    <row r="295" spans="1:57" s="144" customFormat="1" ht="98.25" customHeight="1">
      <c r="A295" s="7">
        <v>2</v>
      </c>
      <c r="B295" s="7" t="s">
        <v>4096</v>
      </c>
      <c r="C295" s="7" t="s">
        <v>133</v>
      </c>
      <c r="D295" s="7" t="s">
        <v>2871</v>
      </c>
      <c r="E295" s="163" t="s">
        <v>2851</v>
      </c>
      <c r="F295" s="7" t="s">
        <v>2852</v>
      </c>
      <c r="G295" s="163" t="s">
        <v>2853</v>
      </c>
      <c r="H295" s="73" t="s">
        <v>408</v>
      </c>
      <c r="I295" s="11">
        <v>880827</v>
      </c>
      <c r="J295" s="164" t="s">
        <v>4097</v>
      </c>
      <c r="K295" s="164" t="s">
        <v>2937</v>
      </c>
      <c r="L295" s="164" t="str">
        <f t="shared" si="51"/>
        <v>СМР, ПНР, оборудование, материалы</v>
      </c>
      <c r="M295" s="165" t="s">
        <v>2856</v>
      </c>
      <c r="N295" s="62" t="s">
        <v>2675</v>
      </c>
      <c r="O295" s="164" t="s">
        <v>2857</v>
      </c>
      <c r="P295" s="165" t="s">
        <v>2858</v>
      </c>
      <c r="Q295" s="242">
        <v>1971.1090322053017</v>
      </c>
      <c r="R295" s="242">
        <f t="shared" si="52"/>
        <v>2325.9086580022558</v>
      </c>
      <c r="S295" s="242">
        <v>1527.6094999591085</v>
      </c>
      <c r="T295" s="242">
        <f t="shared" si="53"/>
        <v>1802.579209951748</v>
      </c>
      <c r="U295" s="242">
        <f t="shared" si="54"/>
        <v>1527.6094999591085</v>
      </c>
      <c r="V295" s="242">
        <f t="shared" si="55"/>
        <v>1802.579209951748</v>
      </c>
      <c r="W295" s="163" t="s">
        <v>3327</v>
      </c>
      <c r="X295" s="7" t="s">
        <v>133</v>
      </c>
      <c r="Y295" s="7" t="s">
        <v>133</v>
      </c>
      <c r="Z295" s="163" t="s">
        <v>144</v>
      </c>
      <c r="AA295" s="10">
        <v>42490</v>
      </c>
      <c r="AB295" s="10">
        <f t="shared" si="49"/>
        <v>42525</v>
      </c>
      <c r="AC295" s="163" t="s">
        <v>501</v>
      </c>
      <c r="AD295" s="220" t="s">
        <v>501</v>
      </c>
      <c r="AE295" s="164" t="str">
        <f t="shared" si="50"/>
        <v>Выполнение СМР, ПНР, оборудование, материалы</v>
      </c>
      <c r="AF295" s="165" t="s">
        <v>146</v>
      </c>
      <c r="AG295" s="163">
        <v>796</v>
      </c>
      <c r="AH295" s="163" t="s">
        <v>147</v>
      </c>
      <c r="AI295" s="163">
        <v>1</v>
      </c>
      <c r="AJ295" s="163">
        <v>45</v>
      </c>
      <c r="AK295" s="163" t="s">
        <v>1128</v>
      </c>
      <c r="AL295" s="243">
        <f t="shared" si="56"/>
        <v>42545</v>
      </c>
      <c r="AM295" s="243">
        <f t="shared" si="57"/>
        <v>42545</v>
      </c>
      <c r="AN295" s="10">
        <v>42735</v>
      </c>
      <c r="AO295" s="11">
        <v>2016</v>
      </c>
      <c r="AP295" s="11" t="s">
        <v>501</v>
      </c>
      <c r="AQ295" s="11" t="s">
        <v>136</v>
      </c>
      <c r="AR295" s="244" t="s">
        <v>501</v>
      </c>
      <c r="AS295" s="7" t="s">
        <v>2859</v>
      </c>
      <c r="AT295" s="220" t="s">
        <v>4098</v>
      </c>
      <c r="AU295" s="164" t="s">
        <v>4099</v>
      </c>
      <c r="AV295" s="8" t="s">
        <v>2862</v>
      </c>
      <c r="AW295" s="245">
        <v>42735</v>
      </c>
      <c r="AX295" s="170">
        <v>2634.0651352536756</v>
      </c>
      <c r="AY295" s="170">
        <v>2041.4004837999998</v>
      </c>
      <c r="AZ295" s="220"/>
      <c r="BA295" s="220"/>
      <c r="BB295" s="163" t="s">
        <v>136</v>
      </c>
      <c r="BC295" s="7" t="s">
        <v>3951</v>
      </c>
      <c r="BD295" s="143">
        <v>102.02987999999999</v>
      </c>
      <c r="BE295" s="123" t="s">
        <v>2864</v>
      </c>
    </row>
    <row r="296" spans="1:57" s="144" customFormat="1" ht="99.75" customHeight="1">
      <c r="A296" s="7">
        <v>2</v>
      </c>
      <c r="B296" s="7" t="s">
        <v>4100</v>
      </c>
      <c r="C296" s="7" t="s">
        <v>133</v>
      </c>
      <c r="D296" s="7" t="s">
        <v>2871</v>
      </c>
      <c r="E296" s="163" t="s">
        <v>2851</v>
      </c>
      <c r="F296" s="7" t="s">
        <v>2852</v>
      </c>
      <c r="G296" s="163" t="s">
        <v>2853</v>
      </c>
      <c r="H296" s="73" t="s">
        <v>408</v>
      </c>
      <c r="I296" s="11">
        <v>880828</v>
      </c>
      <c r="J296" s="164" t="s">
        <v>4101</v>
      </c>
      <c r="K296" s="164" t="s">
        <v>2937</v>
      </c>
      <c r="L296" s="164" t="str">
        <f t="shared" si="51"/>
        <v>СМР, ПНР, оборудование, материалы</v>
      </c>
      <c r="M296" s="165" t="s">
        <v>2856</v>
      </c>
      <c r="N296" s="62" t="s">
        <v>2675</v>
      </c>
      <c r="O296" s="164" t="s">
        <v>2857</v>
      </c>
      <c r="P296" s="165" t="s">
        <v>2858</v>
      </c>
      <c r="Q296" s="242">
        <v>1971.1090322053017</v>
      </c>
      <c r="R296" s="242">
        <f t="shared" si="52"/>
        <v>2325.9086580022558</v>
      </c>
      <c r="S296" s="242">
        <v>1527.6094999591085</v>
      </c>
      <c r="T296" s="242">
        <f t="shared" si="53"/>
        <v>1802.579209951748</v>
      </c>
      <c r="U296" s="242">
        <f t="shared" si="54"/>
        <v>1527.6094999591085</v>
      </c>
      <c r="V296" s="242">
        <f t="shared" si="55"/>
        <v>1802.579209951748</v>
      </c>
      <c r="W296" s="163" t="s">
        <v>3327</v>
      </c>
      <c r="X296" s="7" t="s">
        <v>133</v>
      </c>
      <c r="Y296" s="7" t="s">
        <v>133</v>
      </c>
      <c r="Z296" s="163" t="s">
        <v>144</v>
      </c>
      <c r="AA296" s="10">
        <v>42490</v>
      </c>
      <c r="AB296" s="10">
        <f t="shared" si="49"/>
        <v>42525</v>
      </c>
      <c r="AC296" s="163" t="s">
        <v>501</v>
      </c>
      <c r="AD296" s="220" t="s">
        <v>501</v>
      </c>
      <c r="AE296" s="164" t="str">
        <f t="shared" si="50"/>
        <v>Выполнение СМР, ПНР, оборудование, материалы</v>
      </c>
      <c r="AF296" s="165" t="s">
        <v>146</v>
      </c>
      <c r="AG296" s="163">
        <v>796</v>
      </c>
      <c r="AH296" s="163" t="s">
        <v>147</v>
      </c>
      <c r="AI296" s="163">
        <v>1</v>
      </c>
      <c r="AJ296" s="163">
        <v>45</v>
      </c>
      <c r="AK296" s="163" t="s">
        <v>1128</v>
      </c>
      <c r="AL296" s="243">
        <f t="shared" si="56"/>
        <v>42545</v>
      </c>
      <c r="AM296" s="243">
        <f t="shared" si="57"/>
        <v>42545</v>
      </c>
      <c r="AN296" s="10">
        <v>42735</v>
      </c>
      <c r="AO296" s="11">
        <v>2016</v>
      </c>
      <c r="AP296" s="11" t="s">
        <v>501</v>
      </c>
      <c r="AQ296" s="11" t="s">
        <v>136</v>
      </c>
      <c r="AR296" s="244" t="s">
        <v>501</v>
      </c>
      <c r="AS296" s="7" t="s">
        <v>2859</v>
      </c>
      <c r="AT296" s="220" t="s">
        <v>4102</v>
      </c>
      <c r="AU296" s="164" t="s">
        <v>4103</v>
      </c>
      <c r="AV296" s="8" t="s">
        <v>2862</v>
      </c>
      <c r="AW296" s="245">
        <v>42735</v>
      </c>
      <c r="AX296" s="170">
        <v>2634.0651352536756</v>
      </c>
      <c r="AY296" s="170">
        <v>2041.4004837999998</v>
      </c>
      <c r="AZ296" s="220"/>
      <c r="BA296" s="220"/>
      <c r="BB296" s="163" t="s">
        <v>136</v>
      </c>
      <c r="BC296" s="7" t="s">
        <v>3951</v>
      </c>
      <c r="BD296" s="143">
        <v>102.02987999999999</v>
      </c>
      <c r="BE296" s="123" t="s">
        <v>2864</v>
      </c>
    </row>
    <row r="297" spans="1:57" s="144" customFormat="1" ht="99.75" customHeight="1">
      <c r="A297" s="7">
        <v>2</v>
      </c>
      <c r="B297" s="7" t="s">
        <v>4104</v>
      </c>
      <c r="C297" s="7" t="s">
        <v>133</v>
      </c>
      <c r="D297" s="7" t="s">
        <v>2871</v>
      </c>
      <c r="E297" s="163" t="s">
        <v>2851</v>
      </c>
      <c r="F297" s="7" t="s">
        <v>2852</v>
      </c>
      <c r="G297" s="163" t="s">
        <v>2853</v>
      </c>
      <c r="H297" s="73" t="s">
        <v>408</v>
      </c>
      <c r="I297" s="11">
        <v>880829</v>
      </c>
      <c r="J297" s="164" t="s">
        <v>4105</v>
      </c>
      <c r="K297" s="164" t="s">
        <v>2937</v>
      </c>
      <c r="L297" s="164" t="str">
        <f t="shared" si="51"/>
        <v>СМР, ПНР, оборудование, материалы</v>
      </c>
      <c r="M297" s="165" t="s">
        <v>2856</v>
      </c>
      <c r="N297" s="62" t="s">
        <v>2675</v>
      </c>
      <c r="O297" s="164" t="s">
        <v>2857</v>
      </c>
      <c r="P297" s="165" t="s">
        <v>2858</v>
      </c>
      <c r="Q297" s="242">
        <v>1971.1090322053017</v>
      </c>
      <c r="R297" s="242">
        <f t="shared" si="52"/>
        <v>2325.9086580022558</v>
      </c>
      <c r="S297" s="242">
        <v>1527.6094999591085</v>
      </c>
      <c r="T297" s="242">
        <f t="shared" si="53"/>
        <v>1802.579209951748</v>
      </c>
      <c r="U297" s="242">
        <f t="shared" si="54"/>
        <v>1527.6094999591085</v>
      </c>
      <c r="V297" s="242">
        <f t="shared" si="55"/>
        <v>1802.579209951748</v>
      </c>
      <c r="W297" s="163" t="s">
        <v>3327</v>
      </c>
      <c r="X297" s="7" t="s">
        <v>133</v>
      </c>
      <c r="Y297" s="7" t="s">
        <v>133</v>
      </c>
      <c r="Z297" s="163" t="s">
        <v>144</v>
      </c>
      <c r="AA297" s="10">
        <v>42490</v>
      </c>
      <c r="AB297" s="10">
        <f t="shared" ref="AB297:AB360" si="58">AA297+35</f>
        <v>42525</v>
      </c>
      <c r="AC297" s="163" t="s">
        <v>501</v>
      </c>
      <c r="AD297" s="220" t="s">
        <v>501</v>
      </c>
      <c r="AE297" s="164" t="str">
        <f t="shared" si="50"/>
        <v>Выполнение СМР, ПНР, оборудование, материалы</v>
      </c>
      <c r="AF297" s="165" t="s">
        <v>146</v>
      </c>
      <c r="AG297" s="163">
        <v>796</v>
      </c>
      <c r="AH297" s="163" t="s">
        <v>147</v>
      </c>
      <c r="AI297" s="163">
        <v>1</v>
      </c>
      <c r="AJ297" s="163">
        <v>45</v>
      </c>
      <c r="AK297" s="163" t="s">
        <v>1128</v>
      </c>
      <c r="AL297" s="243">
        <f t="shared" si="56"/>
        <v>42545</v>
      </c>
      <c r="AM297" s="243">
        <f t="shared" si="57"/>
        <v>42545</v>
      </c>
      <c r="AN297" s="10">
        <v>42735</v>
      </c>
      <c r="AO297" s="11">
        <v>2016</v>
      </c>
      <c r="AP297" s="11" t="s">
        <v>501</v>
      </c>
      <c r="AQ297" s="11" t="s">
        <v>136</v>
      </c>
      <c r="AR297" s="244" t="s">
        <v>501</v>
      </c>
      <c r="AS297" s="7" t="s">
        <v>2859</v>
      </c>
      <c r="AT297" s="220" t="s">
        <v>4106</v>
      </c>
      <c r="AU297" s="164" t="s">
        <v>4107</v>
      </c>
      <c r="AV297" s="8" t="s">
        <v>2862</v>
      </c>
      <c r="AW297" s="245">
        <v>42735</v>
      </c>
      <c r="AX297" s="170">
        <v>2634.0651352536756</v>
      </c>
      <c r="AY297" s="170">
        <v>2041.4004837999998</v>
      </c>
      <c r="AZ297" s="220"/>
      <c r="BA297" s="220"/>
      <c r="BB297" s="163" t="s">
        <v>136</v>
      </c>
      <c r="BC297" s="7" t="s">
        <v>3951</v>
      </c>
      <c r="BD297" s="143">
        <v>102.02987999999999</v>
      </c>
      <c r="BE297" s="123" t="s">
        <v>2864</v>
      </c>
    </row>
    <row r="298" spans="1:57" s="144" customFormat="1" ht="99.75" customHeight="1">
      <c r="A298" s="7">
        <v>2</v>
      </c>
      <c r="B298" s="7" t="s">
        <v>4108</v>
      </c>
      <c r="C298" s="7" t="s">
        <v>133</v>
      </c>
      <c r="D298" s="7" t="s">
        <v>2871</v>
      </c>
      <c r="E298" s="163" t="s">
        <v>2851</v>
      </c>
      <c r="F298" s="7" t="s">
        <v>2852</v>
      </c>
      <c r="G298" s="163" t="s">
        <v>2853</v>
      </c>
      <c r="H298" s="73" t="s">
        <v>408</v>
      </c>
      <c r="I298" s="11">
        <v>880830</v>
      </c>
      <c r="J298" s="164" t="s">
        <v>4109</v>
      </c>
      <c r="K298" s="164" t="s">
        <v>2937</v>
      </c>
      <c r="L298" s="164" t="str">
        <f t="shared" si="51"/>
        <v>СМР, ПНР, оборудование, материалы</v>
      </c>
      <c r="M298" s="165" t="s">
        <v>2856</v>
      </c>
      <c r="N298" s="62" t="s">
        <v>2675</v>
      </c>
      <c r="O298" s="164" t="s">
        <v>2857</v>
      </c>
      <c r="P298" s="165" t="s">
        <v>2858</v>
      </c>
      <c r="Q298" s="242">
        <v>1971.1090322053017</v>
      </c>
      <c r="R298" s="242">
        <f t="shared" si="52"/>
        <v>2325.9086580022558</v>
      </c>
      <c r="S298" s="242">
        <v>1527.6094999591085</v>
      </c>
      <c r="T298" s="242">
        <f t="shared" si="53"/>
        <v>1802.579209951748</v>
      </c>
      <c r="U298" s="242">
        <f t="shared" si="54"/>
        <v>1527.6094999591085</v>
      </c>
      <c r="V298" s="242">
        <f t="shared" si="55"/>
        <v>1802.579209951748</v>
      </c>
      <c r="W298" s="163" t="s">
        <v>3327</v>
      </c>
      <c r="X298" s="7" t="s">
        <v>133</v>
      </c>
      <c r="Y298" s="7" t="s">
        <v>133</v>
      </c>
      <c r="Z298" s="163" t="s">
        <v>144</v>
      </c>
      <c r="AA298" s="10">
        <v>42490</v>
      </c>
      <c r="AB298" s="10">
        <f t="shared" si="58"/>
        <v>42525</v>
      </c>
      <c r="AC298" s="163" t="s">
        <v>501</v>
      </c>
      <c r="AD298" s="220" t="s">
        <v>501</v>
      </c>
      <c r="AE298" s="164" t="str">
        <f t="shared" si="50"/>
        <v>Выполнение СМР, ПНР, оборудование, материалы</v>
      </c>
      <c r="AF298" s="165" t="s">
        <v>146</v>
      </c>
      <c r="AG298" s="163">
        <v>796</v>
      </c>
      <c r="AH298" s="163" t="s">
        <v>147</v>
      </c>
      <c r="AI298" s="163">
        <v>1</v>
      </c>
      <c r="AJ298" s="163">
        <v>45</v>
      </c>
      <c r="AK298" s="163" t="s">
        <v>1128</v>
      </c>
      <c r="AL298" s="243">
        <f t="shared" si="56"/>
        <v>42545</v>
      </c>
      <c r="AM298" s="243">
        <f t="shared" si="57"/>
        <v>42545</v>
      </c>
      <c r="AN298" s="10">
        <v>42735</v>
      </c>
      <c r="AO298" s="11">
        <v>2016</v>
      </c>
      <c r="AP298" s="11" t="s">
        <v>501</v>
      </c>
      <c r="AQ298" s="11" t="s">
        <v>136</v>
      </c>
      <c r="AR298" s="244" t="s">
        <v>501</v>
      </c>
      <c r="AS298" s="7" t="s">
        <v>2859</v>
      </c>
      <c r="AT298" s="220" t="s">
        <v>4110</v>
      </c>
      <c r="AU298" s="164" t="s">
        <v>4111</v>
      </c>
      <c r="AV298" s="8" t="s">
        <v>2862</v>
      </c>
      <c r="AW298" s="245">
        <v>42735</v>
      </c>
      <c r="AX298" s="170">
        <v>2634.0651352536756</v>
      </c>
      <c r="AY298" s="170">
        <v>2041.4004837999998</v>
      </c>
      <c r="AZ298" s="220"/>
      <c r="BA298" s="220"/>
      <c r="BB298" s="163" t="s">
        <v>136</v>
      </c>
      <c r="BC298" s="7" t="s">
        <v>3951</v>
      </c>
      <c r="BD298" s="143">
        <v>102.02987999999999</v>
      </c>
      <c r="BE298" s="123" t="s">
        <v>2864</v>
      </c>
    </row>
    <row r="299" spans="1:57" s="144" customFormat="1" ht="99.75" customHeight="1">
      <c r="A299" s="7">
        <v>2</v>
      </c>
      <c r="B299" s="7" t="s">
        <v>4112</v>
      </c>
      <c r="C299" s="7" t="s">
        <v>133</v>
      </c>
      <c r="D299" s="7" t="s">
        <v>2871</v>
      </c>
      <c r="E299" s="163" t="s">
        <v>2851</v>
      </c>
      <c r="F299" s="7" t="s">
        <v>2852</v>
      </c>
      <c r="G299" s="163" t="s">
        <v>2853</v>
      </c>
      <c r="H299" s="73" t="s">
        <v>408</v>
      </c>
      <c r="I299" s="11">
        <v>880831</v>
      </c>
      <c r="J299" s="164" t="s">
        <v>4113</v>
      </c>
      <c r="K299" s="164" t="s">
        <v>2937</v>
      </c>
      <c r="L299" s="164" t="str">
        <f t="shared" si="51"/>
        <v>СМР, ПНР, оборудование, материалы</v>
      </c>
      <c r="M299" s="165" t="s">
        <v>2856</v>
      </c>
      <c r="N299" s="62" t="s">
        <v>2675</v>
      </c>
      <c r="O299" s="164" t="s">
        <v>2857</v>
      </c>
      <c r="P299" s="165" t="s">
        <v>2858</v>
      </c>
      <c r="Q299" s="242">
        <v>1971.1090322053017</v>
      </c>
      <c r="R299" s="242">
        <f t="shared" si="52"/>
        <v>2325.9086580022558</v>
      </c>
      <c r="S299" s="242">
        <v>1527.6094999591085</v>
      </c>
      <c r="T299" s="242">
        <f t="shared" si="53"/>
        <v>1802.579209951748</v>
      </c>
      <c r="U299" s="242">
        <f t="shared" si="54"/>
        <v>1527.6094999591085</v>
      </c>
      <c r="V299" s="242">
        <f t="shared" si="55"/>
        <v>1802.579209951748</v>
      </c>
      <c r="W299" s="163" t="s">
        <v>3327</v>
      </c>
      <c r="X299" s="7" t="s">
        <v>133</v>
      </c>
      <c r="Y299" s="7" t="s">
        <v>133</v>
      </c>
      <c r="Z299" s="163" t="s">
        <v>144</v>
      </c>
      <c r="AA299" s="10">
        <v>42490</v>
      </c>
      <c r="AB299" s="10">
        <f t="shared" si="58"/>
        <v>42525</v>
      </c>
      <c r="AC299" s="163" t="s">
        <v>501</v>
      </c>
      <c r="AD299" s="220" t="s">
        <v>501</v>
      </c>
      <c r="AE299" s="164" t="str">
        <f t="shared" si="50"/>
        <v>Выполнение СМР, ПНР, оборудование, материалы</v>
      </c>
      <c r="AF299" s="165" t="s">
        <v>146</v>
      </c>
      <c r="AG299" s="163">
        <v>796</v>
      </c>
      <c r="AH299" s="163" t="s">
        <v>147</v>
      </c>
      <c r="AI299" s="163">
        <v>1</v>
      </c>
      <c r="AJ299" s="163">
        <v>45</v>
      </c>
      <c r="AK299" s="163" t="s">
        <v>1128</v>
      </c>
      <c r="AL299" s="243">
        <f t="shared" si="56"/>
        <v>42545</v>
      </c>
      <c r="AM299" s="243">
        <f t="shared" si="57"/>
        <v>42545</v>
      </c>
      <c r="AN299" s="10">
        <v>42735</v>
      </c>
      <c r="AO299" s="11">
        <v>2016</v>
      </c>
      <c r="AP299" s="11" t="s">
        <v>501</v>
      </c>
      <c r="AQ299" s="11" t="s">
        <v>136</v>
      </c>
      <c r="AR299" s="244" t="s">
        <v>501</v>
      </c>
      <c r="AS299" s="7" t="s">
        <v>2859</v>
      </c>
      <c r="AT299" s="220" t="s">
        <v>4114</v>
      </c>
      <c r="AU299" s="164" t="s">
        <v>4115</v>
      </c>
      <c r="AV299" s="8" t="s">
        <v>2862</v>
      </c>
      <c r="AW299" s="245">
        <v>42735</v>
      </c>
      <c r="AX299" s="170">
        <v>2634.0651352536756</v>
      </c>
      <c r="AY299" s="170">
        <v>2041.4004837999998</v>
      </c>
      <c r="AZ299" s="220"/>
      <c r="BA299" s="220"/>
      <c r="BB299" s="163" t="s">
        <v>136</v>
      </c>
      <c r="BC299" s="7" t="s">
        <v>3951</v>
      </c>
      <c r="BD299" s="143">
        <v>102.02987999999999</v>
      </c>
      <c r="BE299" s="123" t="s">
        <v>2864</v>
      </c>
    </row>
    <row r="300" spans="1:57" s="144" customFormat="1" ht="99.75" customHeight="1">
      <c r="A300" s="7">
        <v>2</v>
      </c>
      <c r="B300" s="7" t="s">
        <v>4116</v>
      </c>
      <c r="C300" s="7" t="s">
        <v>133</v>
      </c>
      <c r="D300" s="7" t="s">
        <v>2871</v>
      </c>
      <c r="E300" s="163" t="s">
        <v>2851</v>
      </c>
      <c r="F300" s="7" t="s">
        <v>2852</v>
      </c>
      <c r="G300" s="163" t="s">
        <v>2853</v>
      </c>
      <c r="H300" s="73" t="s">
        <v>408</v>
      </c>
      <c r="I300" s="11">
        <v>880832</v>
      </c>
      <c r="J300" s="164" t="s">
        <v>4117</v>
      </c>
      <c r="K300" s="164" t="s">
        <v>2937</v>
      </c>
      <c r="L300" s="164" t="str">
        <f t="shared" si="51"/>
        <v>СМР, ПНР, оборудование, материалы</v>
      </c>
      <c r="M300" s="165" t="s">
        <v>2856</v>
      </c>
      <c r="N300" s="62" t="s">
        <v>2675</v>
      </c>
      <c r="O300" s="164" t="s">
        <v>2857</v>
      </c>
      <c r="P300" s="165" t="s">
        <v>2858</v>
      </c>
      <c r="Q300" s="242">
        <v>1971.1090322053017</v>
      </c>
      <c r="R300" s="242">
        <f t="shared" si="52"/>
        <v>2325.9086580022558</v>
      </c>
      <c r="S300" s="242">
        <v>1527.6094999591085</v>
      </c>
      <c r="T300" s="242">
        <f t="shared" si="53"/>
        <v>1802.579209951748</v>
      </c>
      <c r="U300" s="242">
        <f t="shared" si="54"/>
        <v>1527.6094999591085</v>
      </c>
      <c r="V300" s="242">
        <f t="shared" si="55"/>
        <v>1802.579209951748</v>
      </c>
      <c r="W300" s="163" t="s">
        <v>3327</v>
      </c>
      <c r="X300" s="7" t="s">
        <v>133</v>
      </c>
      <c r="Y300" s="7" t="s">
        <v>133</v>
      </c>
      <c r="Z300" s="163" t="s">
        <v>144</v>
      </c>
      <c r="AA300" s="10">
        <v>42490</v>
      </c>
      <c r="AB300" s="10">
        <f t="shared" si="58"/>
        <v>42525</v>
      </c>
      <c r="AC300" s="163" t="s">
        <v>501</v>
      </c>
      <c r="AD300" s="220" t="s">
        <v>501</v>
      </c>
      <c r="AE300" s="164" t="str">
        <f t="shared" si="50"/>
        <v>Выполнение СМР, ПНР, оборудование, материалы</v>
      </c>
      <c r="AF300" s="165" t="s">
        <v>146</v>
      </c>
      <c r="AG300" s="163">
        <v>796</v>
      </c>
      <c r="AH300" s="163" t="s">
        <v>147</v>
      </c>
      <c r="AI300" s="163">
        <v>1</v>
      </c>
      <c r="AJ300" s="163">
        <v>45</v>
      </c>
      <c r="AK300" s="163" t="s">
        <v>1128</v>
      </c>
      <c r="AL300" s="243">
        <f t="shared" si="56"/>
        <v>42545</v>
      </c>
      <c r="AM300" s="243">
        <f t="shared" si="57"/>
        <v>42545</v>
      </c>
      <c r="AN300" s="10">
        <v>42735</v>
      </c>
      <c r="AO300" s="11">
        <v>2016</v>
      </c>
      <c r="AP300" s="11" t="s">
        <v>501</v>
      </c>
      <c r="AQ300" s="11" t="s">
        <v>136</v>
      </c>
      <c r="AR300" s="244" t="s">
        <v>501</v>
      </c>
      <c r="AS300" s="7" t="s">
        <v>2859</v>
      </c>
      <c r="AT300" s="220" t="s">
        <v>4118</v>
      </c>
      <c r="AU300" s="164" t="s">
        <v>4119</v>
      </c>
      <c r="AV300" s="8" t="s">
        <v>2862</v>
      </c>
      <c r="AW300" s="245">
        <v>42735</v>
      </c>
      <c r="AX300" s="170">
        <v>2634.0651352536756</v>
      </c>
      <c r="AY300" s="170">
        <v>2041.4004837999998</v>
      </c>
      <c r="AZ300" s="220"/>
      <c r="BA300" s="220"/>
      <c r="BB300" s="163" t="s">
        <v>136</v>
      </c>
      <c r="BC300" s="7" t="s">
        <v>3951</v>
      </c>
      <c r="BD300" s="143">
        <v>102.02987999999999</v>
      </c>
      <c r="BE300" s="123" t="s">
        <v>2864</v>
      </c>
    </row>
    <row r="301" spans="1:57" s="144" customFormat="1" ht="99.75" customHeight="1">
      <c r="A301" s="7">
        <v>2</v>
      </c>
      <c r="B301" s="7" t="s">
        <v>4120</v>
      </c>
      <c r="C301" s="7" t="s">
        <v>133</v>
      </c>
      <c r="D301" s="7" t="s">
        <v>2871</v>
      </c>
      <c r="E301" s="163" t="s">
        <v>2851</v>
      </c>
      <c r="F301" s="7" t="s">
        <v>2852</v>
      </c>
      <c r="G301" s="163" t="s">
        <v>2853</v>
      </c>
      <c r="H301" s="73" t="s">
        <v>408</v>
      </c>
      <c r="I301" s="11">
        <v>880833</v>
      </c>
      <c r="J301" s="164" t="s">
        <v>4121</v>
      </c>
      <c r="K301" s="164" t="s">
        <v>2937</v>
      </c>
      <c r="L301" s="164" t="str">
        <f t="shared" si="51"/>
        <v>СМР, ПНР, оборудование, материалы</v>
      </c>
      <c r="M301" s="165" t="s">
        <v>2856</v>
      </c>
      <c r="N301" s="62" t="s">
        <v>2675</v>
      </c>
      <c r="O301" s="164" t="s">
        <v>2857</v>
      </c>
      <c r="P301" s="165" t="s">
        <v>2858</v>
      </c>
      <c r="Q301" s="242">
        <v>1971.1090322053017</v>
      </c>
      <c r="R301" s="242">
        <f t="shared" si="52"/>
        <v>2325.9086580022558</v>
      </c>
      <c r="S301" s="242">
        <v>1527.6094999591085</v>
      </c>
      <c r="T301" s="242">
        <f t="shared" si="53"/>
        <v>1802.579209951748</v>
      </c>
      <c r="U301" s="242">
        <f t="shared" si="54"/>
        <v>1527.6094999591085</v>
      </c>
      <c r="V301" s="242">
        <f t="shared" si="55"/>
        <v>1802.579209951748</v>
      </c>
      <c r="W301" s="163" t="s">
        <v>3327</v>
      </c>
      <c r="X301" s="7" t="s">
        <v>133</v>
      </c>
      <c r="Y301" s="7" t="s">
        <v>133</v>
      </c>
      <c r="Z301" s="163" t="s">
        <v>144</v>
      </c>
      <c r="AA301" s="10">
        <v>42490</v>
      </c>
      <c r="AB301" s="10">
        <f t="shared" si="58"/>
        <v>42525</v>
      </c>
      <c r="AC301" s="163" t="s">
        <v>501</v>
      </c>
      <c r="AD301" s="220" t="s">
        <v>501</v>
      </c>
      <c r="AE301" s="164" t="str">
        <f t="shared" si="50"/>
        <v>Выполнение СМР, ПНР, оборудование, материалы</v>
      </c>
      <c r="AF301" s="165" t="s">
        <v>146</v>
      </c>
      <c r="AG301" s="163">
        <v>796</v>
      </c>
      <c r="AH301" s="163" t="s">
        <v>147</v>
      </c>
      <c r="AI301" s="163">
        <v>1</v>
      </c>
      <c r="AJ301" s="163">
        <v>45</v>
      </c>
      <c r="AK301" s="163" t="s">
        <v>1128</v>
      </c>
      <c r="AL301" s="243">
        <f t="shared" si="56"/>
        <v>42545</v>
      </c>
      <c r="AM301" s="243">
        <f t="shared" si="57"/>
        <v>42545</v>
      </c>
      <c r="AN301" s="10">
        <v>42735</v>
      </c>
      <c r="AO301" s="11">
        <v>2016</v>
      </c>
      <c r="AP301" s="11" t="s">
        <v>501</v>
      </c>
      <c r="AQ301" s="11" t="s">
        <v>136</v>
      </c>
      <c r="AR301" s="244" t="s">
        <v>501</v>
      </c>
      <c r="AS301" s="7" t="s">
        <v>2859</v>
      </c>
      <c r="AT301" s="220" t="s">
        <v>4122</v>
      </c>
      <c r="AU301" s="164" t="s">
        <v>4123</v>
      </c>
      <c r="AV301" s="8" t="s">
        <v>2862</v>
      </c>
      <c r="AW301" s="245">
        <v>42735</v>
      </c>
      <c r="AX301" s="170">
        <v>2634.0651352536756</v>
      </c>
      <c r="AY301" s="170">
        <v>2041.4004837999998</v>
      </c>
      <c r="AZ301" s="220"/>
      <c r="BA301" s="220"/>
      <c r="BB301" s="163" t="s">
        <v>136</v>
      </c>
      <c r="BC301" s="7" t="s">
        <v>3951</v>
      </c>
      <c r="BD301" s="143">
        <v>102.02987999999999</v>
      </c>
      <c r="BE301" s="123" t="s">
        <v>2864</v>
      </c>
    </row>
    <row r="302" spans="1:57" s="144" customFormat="1" ht="98.25" customHeight="1">
      <c r="A302" s="7">
        <v>2</v>
      </c>
      <c r="B302" s="7" t="s">
        <v>4124</v>
      </c>
      <c r="C302" s="7" t="s">
        <v>133</v>
      </c>
      <c r="D302" s="7" t="s">
        <v>2871</v>
      </c>
      <c r="E302" s="163" t="s">
        <v>2851</v>
      </c>
      <c r="F302" s="7" t="s">
        <v>2852</v>
      </c>
      <c r="G302" s="163" t="s">
        <v>2853</v>
      </c>
      <c r="H302" s="73" t="s">
        <v>408</v>
      </c>
      <c r="I302" s="11">
        <v>880834</v>
      </c>
      <c r="J302" s="164" t="s">
        <v>4125</v>
      </c>
      <c r="K302" s="164" t="s">
        <v>2937</v>
      </c>
      <c r="L302" s="164" t="str">
        <f t="shared" si="51"/>
        <v>СМР, ПНР, оборудование, материалы</v>
      </c>
      <c r="M302" s="165" t="s">
        <v>2856</v>
      </c>
      <c r="N302" s="62" t="s">
        <v>2675</v>
      </c>
      <c r="O302" s="164" t="s">
        <v>2857</v>
      </c>
      <c r="P302" s="165" t="s">
        <v>2858</v>
      </c>
      <c r="Q302" s="242">
        <v>1971.1090322053017</v>
      </c>
      <c r="R302" s="242">
        <f t="shared" si="52"/>
        <v>2325.9086580022558</v>
      </c>
      <c r="S302" s="242">
        <v>1527.6094999591085</v>
      </c>
      <c r="T302" s="242">
        <f t="shared" si="53"/>
        <v>1802.579209951748</v>
      </c>
      <c r="U302" s="242">
        <f t="shared" si="54"/>
        <v>1527.6094999591085</v>
      </c>
      <c r="V302" s="242">
        <f t="shared" si="55"/>
        <v>1802.579209951748</v>
      </c>
      <c r="W302" s="163" t="s">
        <v>3327</v>
      </c>
      <c r="X302" s="7" t="s">
        <v>133</v>
      </c>
      <c r="Y302" s="7" t="s">
        <v>133</v>
      </c>
      <c r="Z302" s="163" t="s">
        <v>144</v>
      </c>
      <c r="AA302" s="10">
        <v>42490</v>
      </c>
      <c r="AB302" s="10">
        <f t="shared" si="58"/>
        <v>42525</v>
      </c>
      <c r="AC302" s="163" t="s">
        <v>501</v>
      </c>
      <c r="AD302" s="220" t="s">
        <v>501</v>
      </c>
      <c r="AE302" s="164" t="str">
        <f t="shared" si="50"/>
        <v>Выполнение СМР, ПНР, оборудование, материалы</v>
      </c>
      <c r="AF302" s="165" t="s">
        <v>146</v>
      </c>
      <c r="AG302" s="163">
        <v>796</v>
      </c>
      <c r="AH302" s="163" t="s">
        <v>147</v>
      </c>
      <c r="AI302" s="163">
        <v>1</v>
      </c>
      <c r="AJ302" s="163">
        <v>45</v>
      </c>
      <c r="AK302" s="163" t="s">
        <v>1128</v>
      </c>
      <c r="AL302" s="243">
        <f t="shared" si="56"/>
        <v>42545</v>
      </c>
      <c r="AM302" s="243">
        <f t="shared" si="57"/>
        <v>42545</v>
      </c>
      <c r="AN302" s="10">
        <v>42735</v>
      </c>
      <c r="AO302" s="11">
        <v>2016</v>
      </c>
      <c r="AP302" s="11" t="s">
        <v>501</v>
      </c>
      <c r="AQ302" s="11" t="s">
        <v>136</v>
      </c>
      <c r="AR302" s="244" t="s">
        <v>501</v>
      </c>
      <c r="AS302" s="7" t="s">
        <v>2859</v>
      </c>
      <c r="AT302" s="220" t="s">
        <v>4126</v>
      </c>
      <c r="AU302" s="164" t="s">
        <v>4127</v>
      </c>
      <c r="AV302" s="8" t="s">
        <v>2862</v>
      </c>
      <c r="AW302" s="245">
        <v>42735</v>
      </c>
      <c r="AX302" s="170">
        <v>2634.0651352536756</v>
      </c>
      <c r="AY302" s="170">
        <v>2041.4004837999998</v>
      </c>
      <c r="AZ302" s="220"/>
      <c r="BA302" s="220"/>
      <c r="BB302" s="163" t="s">
        <v>136</v>
      </c>
      <c r="BC302" s="7" t="s">
        <v>3951</v>
      </c>
      <c r="BD302" s="143">
        <v>102.02987999999999</v>
      </c>
      <c r="BE302" s="123" t="s">
        <v>2864</v>
      </c>
    </row>
    <row r="303" spans="1:57" s="144" customFormat="1" ht="98.25" customHeight="1">
      <c r="A303" s="7">
        <v>2</v>
      </c>
      <c r="B303" s="7" t="s">
        <v>4128</v>
      </c>
      <c r="C303" s="7" t="s">
        <v>133</v>
      </c>
      <c r="D303" s="7" t="s">
        <v>2871</v>
      </c>
      <c r="E303" s="163" t="s">
        <v>2851</v>
      </c>
      <c r="F303" s="7" t="s">
        <v>2852</v>
      </c>
      <c r="G303" s="163" t="s">
        <v>2853</v>
      </c>
      <c r="H303" s="73" t="s">
        <v>408</v>
      </c>
      <c r="I303" s="11">
        <v>880835</v>
      </c>
      <c r="J303" s="164" t="s">
        <v>4129</v>
      </c>
      <c r="K303" s="164" t="s">
        <v>2937</v>
      </c>
      <c r="L303" s="164" t="str">
        <f t="shared" si="51"/>
        <v>СМР, ПНР, оборудование, материалы</v>
      </c>
      <c r="M303" s="165" t="s">
        <v>2856</v>
      </c>
      <c r="N303" s="62" t="s">
        <v>2675</v>
      </c>
      <c r="O303" s="164" t="s">
        <v>2857</v>
      </c>
      <c r="P303" s="165" t="s">
        <v>2858</v>
      </c>
      <c r="Q303" s="242">
        <v>1971.1090322053017</v>
      </c>
      <c r="R303" s="242">
        <f t="shared" si="52"/>
        <v>2325.9086580022558</v>
      </c>
      <c r="S303" s="242">
        <v>1527.6094999591085</v>
      </c>
      <c r="T303" s="242">
        <f t="shared" si="53"/>
        <v>1802.579209951748</v>
      </c>
      <c r="U303" s="242">
        <f t="shared" si="54"/>
        <v>1527.6094999591085</v>
      </c>
      <c r="V303" s="242">
        <f t="shared" si="55"/>
        <v>1802.579209951748</v>
      </c>
      <c r="W303" s="163" t="s">
        <v>3327</v>
      </c>
      <c r="X303" s="7" t="s">
        <v>133</v>
      </c>
      <c r="Y303" s="7" t="s">
        <v>133</v>
      </c>
      <c r="Z303" s="163" t="s">
        <v>144</v>
      </c>
      <c r="AA303" s="10">
        <v>42490</v>
      </c>
      <c r="AB303" s="10">
        <f t="shared" si="58"/>
        <v>42525</v>
      </c>
      <c r="AC303" s="163" t="s">
        <v>501</v>
      </c>
      <c r="AD303" s="220" t="s">
        <v>501</v>
      </c>
      <c r="AE303" s="164" t="str">
        <f t="shared" si="50"/>
        <v>Выполнение СМР, ПНР, оборудование, материалы</v>
      </c>
      <c r="AF303" s="165" t="s">
        <v>146</v>
      </c>
      <c r="AG303" s="163">
        <v>796</v>
      </c>
      <c r="AH303" s="163" t="s">
        <v>147</v>
      </c>
      <c r="AI303" s="163">
        <v>1</v>
      </c>
      <c r="AJ303" s="163">
        <v>45</v>
      </c>
      <c r="AK303" s="163" t="s">
        <v>1128</v>
      </c>
      <c r="AL303" s="243">
        <f t="shared" si="56"/>
        <v>42545</v>
      </c>
      <c r="AM303" s="243">
        <f t="shared" si="57"/>
        <v>42545</v>
      </c>
      <c r="AN303" s="10">
        <v>42735</v>
      </c>
      <c r="AO303" s="11">
        <v>2016</v>
      </c>
      <c r="AP303" s="11" t="s">
        <v>501</v>
      </c>
      <c r="AQ303" s="11" t="s">
        <v>136</v>
      </c>
      <c r="AR303" s="244" t="s">
        <v>501</v>
      </c>
      <c r="AS303" s="7" t="s">
        <v>2859</v>
      </c>
      <c r="AT303" s="220" t="s">
        <v>4130</v>
      </c>
      <c r="AU303" s="164" t="s">
        <v>4131</v>
      </c>
      <c r="AV303" s="8" t="s">
        <v>2862</v>
      </c>
      <c r="AW303" s="245">
        <v>42735</v>
      </c>
      <c r="AX303" s="170">
        <v>2634.0651352536756</v>
      </c>
      <c r="AY303" s="170">
        <v>2041.4004837999998</v>
      </c>
      <c r="AZ303" s="220"/>
      <c r="BA303" s="220"/>
      <c r="BB303" s="163" t="s">
        <v>136</v>
      </c>
      <c r="BC303" s="7" t="s">
        <v>3951</v>
      </c>
      <c r="BD303" s="143">
        <v>102.02987999999999</v>
      </c>
      <c r="BE303" s="123" t="s">
        <v>2864</v>
      </c>
    </row>
    <row r="304" spans="1:57" s="144" customFormat="1" ht="98.25" customHeight="1">
      <c r="A304" s="7">
        <v>2</v>
      </c>
      <c r="B304" s="7" t="s">
        <v>4132</v>
      </c>
      <c r="C304" s="7" t="s">
        <v>133</v>
      </c>
      <c r="D304" s="7" t="s">
        <v>2871</v>
      </c>
      <c r="E304" s="163" t="s">
        <v>2851</v>
      </c>
      <c r="F304" s="7" t="s">
        <v>2852</v>
      </c>
      <c r="G304" s="163" t="s">
        <v>2853</v>
      </c>
      <c r="H304" s="73" t="s">
        <v>408</v>
      </c>
      <c r="I304" s="11">
        <v>880836</v>
      </c>
      <c r="J304" s="164" t="s">
        <v>4133</v>
      </c>
      <c r="K304" s="164" t="s">
        <v>2937</v>
      </c>
      <c r="L304" s="164" t="str">
        <f t="shared" si="51"/>
        <v>СМР, ПНР, оборудование, материалы</v>
      </c>
      <c r="M304" s="165" t="s">
        <v>2856</v>
      </c>
      <c r="N304" s="62" t="s">
        <v>2675</v>
      </c>
      <c r="O304" s="164" t="s">
        <v>2857</v>
      </c>
      <c r="P304" s="165" t="s">
        <v>2858</v>
      </c>
      <c r="Q304" s="242">
        <v>1971.1090322053017</v>
      </c>
      <c r="R304" s="242">
        <f t="shared" si="52"/>
        <v>2325.9086580022558</v>
      </c>
      <c r="S304" s="242">
        <v>1527.6094999591085</v>
      </c>
      <c r="T304" s="242">
        <f t="shared" si="53"/>
        <v>1802.579209951748</v>
      </c>
      <c r="U304" s="242">
        <f t="shared" si="54"/>
        <v>1527.6094999591085</v>
      </c>
      <c r="V304" s="242">
        <f t="shared" si="55"/>
        <v>1802.579209951748</v>
      </c>
      <c r="W304" s="163" t="s">
        <v>3327</v>
      </c>
      <c r="X304" s="7" t="s">
        <v>133</v>
      </c>
      <c r="Y304" s="7" t="s">
        <v>133</v>
      </c>
      <c r="Z304" s="163" t="s">
        <v>144</v>
      </c>
      <c r="AA304" s="10">
        <v>42490</v>
      </c>
      <c r="AB304" s="10">
        <f t="shared" si="58"/>
        <v>42525</v>
      </c>
      <c r="AC304" s="163" t="s">
        <v>501</v>
      </c>
      <c r="AD304" s="220" t="s">
        <v>501</v>
      </c>
      <c r="AE304" s="164" t="str">
        <f t="shared" si="50"/>
        <v>Выполнение СМР, ПНР, оборудование, материалы</v>
      </c>
      <c r="AF304" s="165" t="s">
        <v>146</v>
      </c>
      <c r="AG304" s="163">
        <v>796</v>
      </c>
      <c r="AH304" s="163" t="s">
        <v>147</v>
      </c>
      <c r="AI304" s="163">
        <v>1</v>
      </c>
      <c r="AJ304" s="163">
        <v>45</v>
      </c>
      <c r="AK304" s="163" t="s">
        <v>1128</v>
      </c>
      <c r="AL304" s="243">
        <f t="shared" si="56"/>
        <v>42545</v>
      </c>
      <c r="AM304" s="243">
        <f t="shared" si="57"/>
        <v>42545</v>
      </c>
      <c r="AN304" s="10">
        <v>42735</v>
      </c>
      <c r="AO304" s="11">
        <v>2016</v>
      </c>
      <c r="AP304" s="11" t="s">
        <v>501</v>
      </c>
      <c r="AQ304" s="11" t="s">
        <v>136</v>
      </c>
      <c r="AR304" s="244" t="s">
        <v>501</v>
      </c>
      <c r="AS304" s="7" t="s">
        <v>2859</v>
      </c>
      <c r="AT304" s="220" t="s">
        <v>4134</v>
      </c>
      <c r="AU304" s="164" t="s">
        <v>4135</v>
      </c>
      <c r="AV304" s="8" t="s">
        <v>2862</v>
      </c>
      <c r="AW304" s="245">
        <v>42735</v>
      </c>
      <c r="AX304" s="170">
        <v>2634.0651352536756</v>
      </c>
      <c r="AY304" s="170">
        <v>2041.4004837999998</v>
      </c>
      <c r="AZ304" s="220"/>
      <c r="BA304" s="220"/>
      <c r="BB304" s="163" t="s">
        <v>136</v>
      </c>
      <c r="BC304" s="7" t="s">
        <v>3951</v>
      </c>
      <c r="BD304" s="143">
        <v>102.02987999999999</v>
      </c>
      <c r="BE304" s="123" t="s">
        <v>2864</v>
      </c>
    </row>
    <row r="305" spans="1:57" s="144" customFormat="1" ht="114.75" customHeight="1">
      <c r="A305" s="7">
        <v>2</v>
      </c>
      <c r="B305" s="7" t="s">
        <v>4136</v>
      </c>
      <c r="C305" s="7" t="s">
        <v>133</v>
      </c>
      <c r="D305" s="7" t="s">
        <v>2871</v>
      </c>
      <c r="E305" s="163" t="s">
        <v>2851</v>
      </c>
      <c r="F305" s="7" t="s">
        <v>2852</v>
      </c>
      <c r="G305" s="163" t="s">
        <v>2853</v>
      </c>
      <c r="H305" s="73" t="s">
        <v>408</v>
      </c>
      <c r="I305" s="11">
        <v>880838</v>
      </c>
      <c r="J305" s="164" t="s">
        <v>4137</v>
      </c>
      <c r="K305" s="164" t="s">
        <v>2937</v>
      </c>
      <c r="L305" s="164" t="str">
        <f t="shared" si="51"/>
        <v>СМР, ПНР, оборудование, материалы</v>
      </c>
      <c r="M305" s="165" t="s">
        <v>2856</v>
      </c>
      <c r="N305" s="62" t="s">
        <v>2675</v>
      </c>
      <c r="O305" s="164" t="s">
        <v>2857</v>
      </c>
      <c r="P305" s="165" t="s">
        <v>2858</v>
      </c>
      <c r="Q305" s="242">
        <v>1971.1090322053017</v>
      </c>
      <c r="R305" s="242">
        <f t="shared" si="52"/>
        <v>2325.9086580022558</v>
      </c>
      <c r="S305" s="242">
        <v>1527.6094999591085</v>
      </c>
      <c r="T305" s="242">
        <f t="shared" si="53"/>
        <v>1802.579209951748</v>
      </c>
      <c r="U305" s="242">
        <f t="shared" si="54"/>
        <v>1527.6094999591085</v>
      </c>
      <c r="V305" s="242">
        <f t="shared" si="55"/>
        <v>1802.579209951748</v>
      </c>
      <c r="W305" s="163" t="s">
        <v>3327</v>
      </c>
      <c r="X305" s="7" t="s">
        <v>133</v>
      </c>
      <c r="Y305" s="7" t="s">
        <v>133</v>
      </c>
      <c r="Z305" s="163" t="s">
        <v>144</v>
      </c>
      <c r="AA305" s="10">
        <v>42490</v>
      </c>
      <c r="AB305" s="10">
        <f t="shared" si="58"/>
        <v>42525</v>
      </c>
      <c r="AC305" s="163" t="s">
        <v>501</v>
      </c>
      <c r="AD305" s="220" t="s">
        <v>501</v>
      </c>
      <c r="AE305" s="164" t="str">
        <f t="shared" si="50"/>
        <v>Выполнение СМР, ПНР, оборудование, материалы</v>
      </c>
      <c r="AF305" s="165" t="s">
        <v>146</v>
      </c>
      <c r="AG305" s="163">
        <v>796</v>
      </c>
      <c r="AH305" s="163" t="s">
        <v>147</v>
      </c>
      <c r="AI305" s="163">
        <v>1</v>
      </c>
      <c r="AJ305" s="163">
        <v>45</v>
      </c>
      <c r="AK305" s="163" t="s">
        <v>1128</v>
      </c>
      <c r="AL305" s="243">
        <f t="shared" si="56"/>
        <v>42545</v>
      </c>
      <c r="AM305" s="243">
        <f t="shared" si="57"/>
        <v>42545</v>
      </c>
      <c r="AN305" s="10">
        <v>42735</v>
      </c>
      <c r="AO305" s="11">
        <v>2016</v>
      </c>
      <c r="AP305" s="11" t="s">
        <v>501</v>
      </c>
      <c r="AQ305" s="11" t="s">
        <v>136</v>
      </c>
      <c r="AR305" s="244" t="s">
        <v>501</v>
      </c>
      <c r="AS305" s="7" t="s">
        <v>2859</v>
      </c>
      <c r="AT305" s="220" t="s">
        <v>4138</v>
      </c>
      <c r="AU305" s="164" t="s">
        <v>4139</v>
      </c>
      <c r="AV305" s="8" t="s">
        <v>2862</v>
      </c>
      <c r="AW305" s="245">
        <v>42735</v>
      </c>
      <c r="AX305" s="170">
        <v>2634.0651352536756</v>
      </c>
      <c r="AY305" s="170">
        <v>2041.4004837999998</v>
      </c>
      <c r="AZ305" s="220"/>
      <c r="BA305" s="220"/>
      <c r="BB305" s="163" t="s">
        <v>136</v>
      </c>
      <c r="BC305" s="7" t="s">
        <v>3951</v>
      </c>
      <c r="BD305" s="143">
        <v>102.02987999999999</v>
      </c>
      <c r="BE305" s="123" t="s">
        <v>2864</v>
      </c>
    </row>
    <row r="306" spans="1:57" s="144" customFormat="1" ht="114.75" customHeight="1">
      <c r="A306" s="7">
        <v>2</v>
      </c>
      <c r="B306" s="7" t="s">
        <v>4140</v>
      </c>
      <c r="C306" s="7" t="s">
        <v>133</v>
      </c>
      <c r="D306" s="7" t="s">
        <v>2871</v>
      </c>
      <c r="E306" s="163" t="s">
        <v>2851</v>
      </c>
      <c r="F306" s="7" t="s">
        <v>2852</v>
      </c>
      <c r="G306" s="163" t="s">
        <v>2853</v>
      </c>
      <c r="H306" s="73" t="s">
        <v>408</v>
      </c>
      <c r="I306" s="11">
        <v>880840</v>
      </c>
      <c r="J306" s="164" t="s">
        <v>4141</v>
      </c>
      <c r="K306" s="164" t="s">
        <v>2937</v>
      </c>
      <c r="L306" s="164" t="str">
        <f t="shared" si="51"/>
        <v>СМР, ПНР, оборудование, материалы</v>
      </c>
      <c r="M306" s="165" t="s">
        <v>2856</v>
      </c>
      <c r="N306" s="62" t="s">
        <v>2675</v>
      </c>
      <c r="O306" s="164" t="s">
        <v>2857</v>
      </c>
      <c r="P306" s="165" t="s">
        <v>2858</v>
      </c>
      <c r="Q306" s="242">
        <v>1971.1090322053017</v>
      </c>
      <c r="R306" s="242">
        <f t="shared" si="52"/>
        <v>2325.9086580022558</v>
      </c>
      <c r="S306" s="242">
        <v>1527.6094999591085</v>
      </c>
      <c r="T306" s="242">
        <f t="shared" si="53"/>
        <v>1802.579209951748</v>
      </c>
      <c r="U306" s="242">
        <f t="shared" si="54"/>
        <v>1527.6094999591085</v>
      </c>
      <c r="V306" s="242">
        <f t="shared" si="55"/>
        <v>1802.579209951748</v>
      </c>
      <c r="W306" s="163" t="s">
        <v>3327</v>
      </c>
      <c r="X306" s="7" t="s">
        <v>133</v>
      </c>
      <c r="Y306" s="7" t="s">
        <v>133</v>
      </c>
      <c r="Z306" s="163" t="s">
        <v>144</v>
      </c>
      <c r="AA306" s="10">
        <v>42490</v>
      </c>
      <c r="AB306" s="10">
        <f t="shared" si="58"/>
        <v>42525</v>
      </c>
      <c r="AC306" s="163" t="s">
        <v>501</v>
      </c>
      <c r="AD306" s="220" t="s">
        <v>501</v>
      </c>
      <c r="AE306" s="164" t="str">
        <f t="shared" si="50"/>
        <v>Выполнение СМР, ПНР, оборудование, материалы</v>
      </c>
      <c r="AF306" s="165" t="s">
        <v>146</v>
      </c>
      <c r="AG306" s="163">
        <v>796</v>
      </c>
      <c r="AH306" s="163" t="s">
        <v>147</v>
      </c>
      <c r="AI306" s="163">
        <v>1</v>
      </c>
      <c r="AJ306" s="163">
        <v>45</v>
      </c>
      <c r="AK306" s="163" t="s">
        <v>1128</v>
      </c>
      <c r="AL306" s="243">
        <f t="shared" si="56"/>
        <v>42545</v>
      </c>
      <c r="AM306" s="243">
        <f t="shared" si="57"/>
        <v>42545</v>
      </c>
      <c r="AN306" s="10">
        <v>42735</v>
      </c>
      <c r="AO306" s="11">
        <v>2016</v>
      </c>
      <c r="AP306" s="11" t="s">
        <v>501</v>
      </c>
      <c r="AQ306" s="11" t="s">
        <v>136</v>
      </c>
      <c r="AR306" s="244" t="s">
        <v>501</v>
      </c>
      <c r="AS306" s="7" t="s">
        <v>2859</v>
      </c>
      <c r="AT306" s="220" t="s">
        <v>4142</v>
      </c>
      <c r="AU306" s="164" t="s">
        <v>4143</v>
      </c>
      <c r="AV306" s="8" t="s">
        <v>2862</v>
      </c>
      <c r="AW306" s="245">
        <v>42735</v>
      </c>
      <c r="AX306" s="170">
        <v>2634.0651352536756</v>
      </c>
      <c r="AY306" s="170">
        <v>2041.4004837999998</v>
      </c>
      <c r="AZ306" s="220"/>
      <c r="BA306" s="220"/>
      <c r="BB306" s="163" t="s">
        <v>136</v>
      </c>
      <c r="BC306" s="7" t="s">
        <v>3951</v>
      </c>
      <c r="BD306" s="143">
        <v>102.02987999999999</v>
      </c>
      <c r="BE306" s="123" t="s">
        <v>2864</v>
      </c>
    </row>
    <row r="307" spans="1:57" s="144" customFormat="1" ht="114.75" customHeight="1">
      <c r="A307" s="7">
        <v>2</v>
      </c>
      <c r="B307" s="7" t="s">
        <v>4144</v>
      </c>
      <c r="C307" s="7" t="s">
        <v>133</v>
      </c>
      <c r="D307" s="7" t="s">
        <v>2871</v>
      </c>
      <c r="E307" s="163" t="s">
        <v>2851</v>
      </c>
      <c r="F307" s="7" t="s">
        <v>2852</v>
      </c>
      <c r="G307" s="163" t="s">
        <v>2853</v>
      </c>
      <c r="H307" s="73" t="s">
        <v>408</v>
      </c>
      <c r="I307" s="11">
        <v>880841</v>
      </c>
      <c r="J307" s="164" t="s">
        <v>4145</v>
      </c>
      <c r="K307" s="164" t="s">
        <v>2937</v>
      </c>
      <c r="L307" s="164" t="str">
        <f t="shared" si="51"/>
        <v>СМР, ПНР, оборудование, материалы</v>
      </c>
      <c r="M307" s="165" t="s">
        <v>2856</v>
      </c>
      <c r="N307" s="62" t="s">
        <v>2675</v>
      </c>
      <c r="O307" s="164" t="s">
        <v>2857</v>
      </c>
      <c r="P307" s="165" t="s">
        <v>2858</v>
      </c>
      <c r="Q307" s="242">
        <v>1971.1090322053017</v>
      </c>
      <c r="R307" s="242">
        <f t="shared" si="52"/>
        <v>2325.9086580022558</v>
      </c>
      <c r="S307" s="242">
        <v>1527.6094999591085</v>
      </c>
      <c r="T307" s="242">
        <f t="shared" si="53"/>
        <v>1802.579209951748</v>
      </c>
      <c r="U307" s="242">
        <f t="shared" si="54"/>
        <v>1527.6094999591085</v>
      </c>
      <c r="V307" s="242">
        <f t="shared" si="55"/>
        <v>1802.579209951748</v>
      </c>
      <c r="W307" s="163" t="s">
        <v>3327</v>
      </c>
      <c r="X307" s="7" t="s">
        <v>133</v>
      </c>
      <c r="Y307" s="7" t="s">
        <v>133</v>
      </c>
      <c r="Z307" s="163" t="s">
        <v>144</v>
      </c>
      <c r="AA307" s="10">
        <v>42490</v>
      </c>
      <c r="AB307" s="10">
        <f t="shared" si="58"/>
        <v>42525</v>
      </c>
      <c r="AC307" s="163" t="s">
        <v>501</v>
      </c>
      <c r="AD307" s="220" t="s">
        <v>501</v>
      </c>
      <c r="AE307" s="164" t="str">
        <f t="shared" si="50"/>
        <v>Выполнение СМР, ПНР, оборудование, материалы</v>
      </c>
      <c r="AF307" s="165" t="s">
        <v>146</v>
      </c>
      <c r="AG307" s="163">
        <v>796</v>
      </c>
      <c r="AH307" s="163" t="s">
        <v>147</v>
      </c>
      <c r="AI307" s="163">
        <v>1</v>
      </c>
      <c r="AJ307" s="163">
        <v>45</v>
      </c>
      <c r="AK307" s="163" t="s">
        <v>1128</v>
      </c>
      <c r="AL307" s="243">
        <f t="shared" si="56"/>
        <v>42545</v>
      </c>
      <c r="AM307" s="243">
        <f t="shared" si="57"/>
        <v>42545</v>
      </c>
      <c r="AN307" s="10">
        <v>42735</v>
      </c>
      <c r="AO307" s="11">
        <v>2016</v>
      </c>
      <c r="AP307" s="11" t="s">
        <v>501</v>
      </c>
      <c r="AQ307" s="11" t="s">
        <v>136</v>
      </c>
      <c r="AR307" s="244" t="s">
        <v>501</v>
      </c>
      <c r="AS307" s="7" t="s">
        <v>2859</v>
      </c>
      <c r="AT307" s="220" t="s">
        <v>4146</v>
      </c>
      <c r="AU307" s="164" t="s">
        <v>4147</v>
      </c>
      <c r="AV307" s="8" t="s">
        <v>2862</v>
      </c>
      <c r="AW307" s="245">
        <v>42735</v>
      </c>
      <c r="AX307" s="170">
        <v>2634.0651352536756</v>
      </c>
      <c r="AY307" s="170">
        <v>2041.4004837999998</v>
      </c>
      <c r="AZ307" s="220"/>
      <c r="BA307" s="220"/>
      <c r="BB307" s="163" t="s">
        <v>136</v>
      </c>
      <c r="BC307" s="7" t="s">
        <v>3951</v>
      </c>
      <c r="BD307" s="143">
        <v>102.02987999999999</v>
      </c>
      <c r="BE307" s="123" t="s">
        <v>2864</v>
      </c>
    </row>
    <row r="308" spans="1:57" s="144" customFormat="1" ht="115.5" customHeight="1">
      <c r="A308" s="7">
        <v>2</v>
      </c>
      <c r="B308" s="7" t="s">
        <v>4148</v>
      </c>
      <c r="C308" s="7" t="s">
        <v>133</v>
      </c>
      <c r="D308" s="7" t="s">
        <v>2871</v>
      </c>
      <c r="E308" s="163" t="s">
        <v>2851</v>
      </c>
      <c r="F308" s="7" t="s">
        <v>2852</v>
      </c>
      <c r="G308" s="163" t="s">
        <v>2853</v>
      </c>
      <c r="H308" s="73" t="s">
        <v>408</v>
      </c>
      <c r="I308" s="11">
        <v>880842</v>
      </c>
      <c r="J308" s="164" t="s">
        <v>4149</v>
      </c>
      <c r="K308" s="164" t="s">
        <v>2937</v>
      </c>
      <c r="L308" s="164" t="str">
        <f t="shared" si="51"/>
        <v>СМР, ПНР, оборудование, материалы</v>
      </c>
      <c r="M308" s="165" t="s">
        <v>2856</v>
      </c>
      <c r="N308" s="62" t="s">
        <v>2675</v>
      </c>
      <c r="O308" s="164" t="s">
        <v>2857</v>
      </c>
      <c r="P308" s="165" t="s">
        <v>2858</v>
      </c>
      <c r="Q308" s="242">
        <v>1971.1090322053017</v>
      </c>
      <c r="R308" s="242">
        <f t="shared" si="52"/>
        <v>2325.9086580022558</v>
      </c>
      <c r="S308" s="242">
        <v>1527.6094999591085</v>
      </c>
      <c r="T308" s="242">
        <f t="shared" si="53"/>
        <v>1802.579209951748</v>
      </c>
      <c r="U308" s="242">
        <f t="shared" si="54"/>
        <v>1527.6094999591085</v>
      </c>
      <c r="V308" s="242">
        <f t="shared" si="55"/>
        <v>1802.579209951748</v>
      </c>
      <c r="W308" s="163" t="s">
        <v>3327</v>
      </c>
      <c r="X308" s="7" t="s">
        <v>133</v>
      </c>
      <c r="Y308" s="7" t="s">
        <v>133</v>
      </c>
      <c r="Z308" s="163" t="s">
        <v>144</v>
      </c>
      <c r="AA308" s="10">
        <v>42490</v>
      </c>
      <c r="AB308" s="10">
        <f t="shared" si="58"/>
        <v>42525</v>
      </c>
      <c r="AC308" s="163" t="s">
        <v>501</v>
      </c>
      <c r="AD308" s="220" t="s">
        <v>501</v>
      </c>
      <c r="AE308" s="164" t="str">
        <f t="shared" si="50"/>
        <v>Выполнение СМР, ПНР, оборудование, материалы</v>
      </c>
      <c r="AF308" s="165" t="s">
        <v>146</v>
      </c>
      <c r="AG308" s="163">
        <v>796</v>
      </c>
      <c r="AH308" s="163" t="s">
        <v>147</v>
      </c>
      <c r="AI308" s="163">
        <v>1</v>
      </c>
      <c r="AJ308" s="163">
        <v>45</v>
      </c>
      <c r="AK308" s="163" t="s">
        <v>1128</v>
      </c>
      <c r="AL308" s="243">
        <f t="shared" si="56"/>
        <v>42545</v>
      </c>
      <c r="AM308" s="243">
        <f t="shared" si="57"/>
        <v>42545</v>
      </c>
      <c r="AN308" s="10">
        <v>42735</v>
      </c>
      <c r="AO308" s="11">
        <v>2016</v>
      </c>
      <c r="AP308" s="11" t="s">
        <v>501</v>
      </c>
      <c r="AQ308" s="11" t="s">
        <v>136</v>
      </c>
      <c r="AR308" s="244" t="s">
        <v>501</v>
      </c>
      <c r="AS308" s="7" t="s">
        <v>2859</v>
      </c>
      <c r="AT308" s="220" t="s">
        <v>4150</v>
      </c>
      <c r="AU308" s="164" t="s">
        <v>4151</v>
      </c>
      <c r="AV308" s="8" t="s">
        <v>2862</v>
      </c>
      <c r="AW308" s="245">
        <v>42735</v>
      </c>
      <c r="AX308" s="170">
        <v>2634.0651352536756</v>
      </c>
      <c r="AY308" s="170">
        <v>2041.4004837999998</v>
      </c>
      <c r="AZ308" s="220"/>
      <c r="BA308" s="220"/>
      <c r="BB308" s="163" t="s">
        <v>136</v>
      </c>
      <c r="BC308" s="7" t="s">
        <v>3951</v>
      </c>
      <c r="BD308" s="143">
        <v>102.02987999999999</v>
      </c>
      <c r="BE308" s="123" t="s">
        <v>2864</v>
      </c>
    </row>
    <row r="309" spans="1:57" s="144" customFormat="1" ht="115.5" customHeight="1">
      <c r="A309" s="7">
        <v>2</v>
      </c>
      <c r="B309" s="7" t="s">
        <v>4152</v>
      </c>
      <c r="C309" s="7" t="s">
        <v>133</v>
      </c>
      <c r="D309" s="7" t="s">
        <v>2871</v>
      </c>
      <c r="E309" s="163" t="s">
        <v>2851</v>
      </c>
      <c r="F309" s="7" t="s">
        <v>2852</v>
      </c>
      <c r="G309" s="163" t="s">
        <v>2853</v>
      </c>
      <c r="H309" s="73" t="s">
        <v>408</v>
      </c>
      <c r="I309" s="11">
        <v>880843</v>
      </c>
      <c r="J309" s="164" t="s">
        <v>4153</v>
      </c>
      <c r="K309" s="164" t="s">
        <v>2937</v>
      </c>
      <c r="L309" s="164" t="str">
        <f t="shared" si="51"/>
        <v>СМР, ПНР, оборудование, материалы</v>
      </c>
      <c r="M309" s="165" t="s">
        <v>2856</v>
      </c>
      <c r="N309" s="62" t="s">
        <v>2675</v>
      </c>
      <c r="O309" s="164" t="s">
        <v>2857</v>
      </c>
      <c r="P309" s="165" t="s">
        <v>2858</v>
      </c>
      <c r="Q309" s="242">
        <v>1971.1090322053017</v>
      </c>
      <c r="R309" s="242">
        <f t="shared" si="52"/>
        <v>2325.9086580022558</v>
      </c>
      <c r="S309" s="242">
        <v>1527.6094999591085</v>
      </c>
      <c r="T309" s="242">
        <f t="shared" si="53"/>
        <v>1802.579209951748</v>
      </c>
      <c r="U309" s="242">
        <f t="shared" si="54"/>
        <v>1527.6094999591085</v>
      </c>
      <c r="V309" s="242">
        <f t="shared" si="55"/>
        <v>1802.579209951748</v>
      </c>
      <c r="W309" s="163" t="s">
        <v>3327</v>
      </c>
      <c r="X309" s="7" t="s">
        <v>133</v>
      </c>
      <c r="Y309" s="7" t="s">
        <v>133</v>
      </c>
      <c r="Z309" s="163" t="s">
        <v>144</v>
      </c>
      <c r="AA309" s="10">
        <v>42490</v>
      </c>
      <c r="AB309" s="10">
        <f t="shared" si="58"/>
        <v>42525</v>
      </c>
      <c r="AC309" s="163" t="s">
        <v>501</v>
      </c>
      <c r="AD309" s="220" t="s">
        <v>501</v>
      </c>
      <c r="AE309" s="164" t="str">
        <f t="shared" si="50"/>
        <v>Выполнение СМР, ПНР, оборудование, материалы</v>
      </c>
      <c r="AF309" s="165" t="s">
        <v>146</v>
      </c>
      <c r="AG309" s="163">
        <v>796</v>
      </c>
      <c r="AH309" s="163" t="s">
        <v>147</v>
      </c>
      <c r="AI309" s="163">
        <v>1</v>
      </c>
      <c r="AJ309" s="163">
        <v>45</v>
      </c>
      <c r="AK309" s="163" t="s">
        <v>1128</v>
      </c>
      <c r="AL309" s="243">
        <f t="shared" si="56"/>
        <v>42545</v>
      </c>
      <c r="AM309" s="243">
        <f t="shared" si="57"/>
        <v>42545</v>
      </c>
      <c r="AN309" s="10">
        <v>42735</v>
      </c>
      <c r="AO309" s="11">
        <v>2016</v>
      </c>
      <c r="AP309" s="11" t="s">
        <v>501</v>
      </c>
      <c r="AQ309" s="11" t="s">
        <v>136</v>
      </c>
      <c r="AR309" s="244" t="s">
        <v>501</v>
      </c>
      <c r="AS309" s="7" t="s">
        <v>2859</v>
      </c>
      <c r="AT309" s="220" t="s">
        <v>4154</v>
      </c>
      <c r="AU309" s="164" t="s">
        <v>4155</v>
      </c>
      <c r="AV309" s="8" t="s">
        <v>2862</v>
      </c>
      <c r="AW309" s="245">
        <v>42735</v>
      </c>
      <c r="AX309" s="170">
        <v>2634.0651352536756</v>
      </c>
      <c r="AY309" s="170">
        <v>2041.4004837999998</v>
      </c>
      <c r="AZ309" s="220"/>
      <c r="BA309" s="220"/>
      <c r="BB309" s="163" t="s">
        <v>136</v>
      </c>
      <c r="BC309" s="7" t="s">
        <v>3951</v>
      </c>
      <c r="BD309" s="143">
        <v>102.02987999999999</v>
      </c>
      <c r="BE309" s="123" t="s">
        <v>2864</v>
      </c>
    </row>
    <row r="310" spans="1:57" s="144" customFormat="1" ht="115.5" customHeight="1">
      <c r="A310" s="7">
        <v>2</v>
      </c>
      <c r="B310" s="7" t="s">
        <v>4156</v>
      </c>
      <c r="C310" s="7" t="s">
        <v>133</v>
      </c>
      <c r="D310" s="7" t="s">
        <v>2871</v>
      </c>
      <c r="E310" s="163" t="s">
        <v>2851</v>
      </c>
      <c r="F310" s="7" t="s">
        <v>2852</v>
      </c>
      <c r="G310" s="163" t="s">
        <v>2853</v>
      </c>
      <c r="H310" s="73" t="s">
        <v>408</v>
      </c>
      <c r="I310" s="11">
        <v>880844</v>
      </c>
      <c r="J310" s="164" t="s">
        <v>4157</v>
      </c>
      <c r="K310" s="164" t="s">
        <v>2937</v>
      </c>
      <c r="L310" s="164" t="str">
        <f t="shared" si="51"/>
        <v>СМР, ПНР, оборудование, материалы</v>
      </c>
      <c r="M310" s="165" t="s">
        <v>2856</v>
      </c>
      <c r="N310" s="62" t="s">
        <v>2675</v>
      </c>
      <c r="O310" s="164" t="s">
        <v>2857</v>
      </c>
      <c r="P310" s="165" t="s">
        <v>2858</v>
      </c>
      <c r="Q310" s="242">
        <v>1971.1090322053017</v>
      </c>
      <c r="R310" s="242">
        <f t="shared" si="52"/>
        <v>2325.9086580022558</v>
      </c>
      <c r="S310" s="242">
        <v>1527.6094999591085</v>
      </c>
      <c r="T310" s="242">
        <f t="shared" si="53"/>
        <v>1802.579209951748</v>
      </c>
      <c r="U310" s="242">
        <f t="shared" si="54"/>
        <v>1527.6094999591085</v>
      </c>
      <c r="V310" s="242">
        <f t="shared" si="55"/>
        <v>1802.579209951748</v>
      </c>
      <c r="W310" s="163" t="s">
        <v>3327</v>
      </c>
      <c r="X310" s="7" t="s">
        <v>133</v>
      </c>
      <c r="Y310" s="7" t="s">
        <v>133</v>
      </c>
      <c r="Z310" s="163" t="s">
        <v>144</v>
      </c>
      <c r="AA310" s="10">
        <v>42490</v>
      </c>
      <c r="AB310" s="10">
        <f t="shared" si="58"/>
        <v>42525</v>
      </c>
      <c r="AC310" s="163" t="s">
        <v>501</v>
      </c>
      <c r="AD310" s="220" t="s">
        <v>501</v>
      </c>
      <c r="AE310" s="164" t="str">
        <f t="shared" si="50"/>
        <v>Выполнение СМР, ПНР, оборудование, материалы</v>
      </c>
      <c r="AF310" s="165" t="s">
        <v>146</v>
      </c>
      <c r="AG310" s="163">
        <v>796</v>
      </c>
      <c r="AH310" s="163" t="s">
        <v>147</v>
      </c>
      <c r="AI310" s="163">
        <v>1</v>
      </c>
      <c r="AJ310" s="163">
        <v>45</v>
      </c>
      <c r="AK310" s="163" t="s">
        <v>1128</v>
      </c>
      <c r="AL310" s="243">
        <f t="shared" si="56"/>
        <v>42545</v>
      </c>
      <c r="AM310" s="243">
        <f t="shared" si="57"/>
        <v>42545</v>
      </c>
      <c r="AN310" s="10">
        <v>42735</v>
      </c>
      <c r="AO310" s="11">
        <v>2016</v>
      </c>
      <c r="AP310" s="11" t="s">
        <v>501</v>
      </c>
      <c r="AQ310" s="11" t="s">
        <v>136</v>
      </c>
      <c r="AR310" s="244" t="s">
        <v>501</v>
      </c>
      <c r="AS310" s="7" t="s">
        <v>2859</v>
      </c>
      <c r="AT310" s="220" t="s">
        <v>4158</v>
      </c>
      <c r="AU310" s="164" t="s">
        <v>4159</v>
      </c>
      <c r="AV310" s="8" t="s">
        <v>2862</v>
      </c>
      <c r="AW310" s="245">
        <v>42735</v>
      </c>
      <c r="AX310" s="170">
        <v>2634.0651352536756</v>
      </c>
      <c r="AY310" s="170">
        <v>2041.4004837999998</v>
      </c>
      <c r="AZ310" s="220"/>
      <c r="BA310" s="220"/>
      <c r="BB310" s="163" t="s">
        <v>136</v>
      </c>
      <c r="BC310" s="7" t="s">
        <v>3951</v>
      </c>
      <c r="BD310" s="143">
        <v>102.02987999999999</v>
      </c>
      <c r="BE310" s="123" t="s">
        <v>2864</v>
      </c>
    </row>
    <row r="311" spans="1:57" s="144" customFormat="1" ht="105.75" customHeight="1">
      <c r="A311" s="7">
        <v>2</v>
      </c>
      <c r="B311" s="7" t="s">
        <v>4160</v>
      </c>
      <c r="C311" s="7" t="s">
        <v>133</v>
      </c>
      <c r="D311" s="7" t="s">
        <v>2871</v>
      </c>
      <c r="E311" s="163" t="s">
        <v>2851</v>
      </c>
      <c r="F311" s="7" t="s">
        <v>2852</v>
      </c>
      <c r="G311" s="163" t="s">
        <v>2853</v>
      </c>
      <c r="H311" s="73" t="s">
        <v>408</v>
      </c>
      <c r="I311" s="11">
        <v>880845</v>
      </c>
      <c r="J311" s="164" t="s">
        <v>4161</v>
      </c>
      <c r="K311" s="164" t="s">
        <v>2937</v>
      </c>
      <c r="L311" s="164" t="str">
        <f t="shared" si="51"/>
        <v>СМР, ПНР, оборудование, материалы</v>
      </c>
      <c r="M311" s="165" t="s">
        <v>2856</v>
      </c>
      <c r="N311" s="62" t="s">
        <v>2675</v>
      </c>
      <c r="O311" s="164" t="s">
        <v>2857</v>
      </c>
      <c r="P311" s="165" t="s">
        <v>2858</v>
      </c>
      <c r="Q311" s="242">
        <v>1971.1090322053017</v>
      </c>
      <c r="R311" s="242">
        <f t="shared" si="52"/>
        <v>2325.9086580022558</v>
      </c>
      <c r="S311" s="242">
        <v>1527.6094999591085</v>
      </c>
      <c r="T311" s="242">
        <f t="shared" si="53"/>
        <v>1802.579209951748</v>
      </c>
      <c r="U311" s="242">
        <f t="shared" si="54"/>
        <v>1527.6094999591085</v>
      </c>
      <c r="V311" s="242">
        <f t="shared" si="55"/>
        <v>1802.579209951748</v>
      </c>
      <c r="W311" s="163" t="s">
        <v>3327</v>
      </c>
      <c r="X311" s="7" t="s">
        <v>133</v>
      </c>
      <c r="Y311" s="7" t="s">
        <v>133</v>
      </c>
      <c r="Z311" s="163" t="s">
        <v>144</v>
      </c>
      <c r="AA311" s="10">
        <v>42490</v>
      </c>
      <c r="AB311" s="10">
        <f t="shared" si="58"/>
        <v>42525</v>
      </c>
      <c r="AC311" s="163" t="s">
        <v>501</v>
      </c>
      <c r="AD311" s="220" t="s">
        <v>501</v>
      </c>
      <c r="AE311" s="164" t="str">
        <f t="shared" si="50"/>
        <v>Выполнение СМР, ПНР, оборудование, материалы</v>
      </c>
      <c r="AF311" s="165" t="s">
        <v>146</v>
      </c>
      <c r="AG311" s="163">
        <v>796</v>
      </c>
      <c r="AH311" s="163" t="s">
        <v>147</v>
      </c>
      <c r="AI311" s="163">
        <v>1</v>
      </c>
      <c r="AJ311" s="163">
        <v>45</v>
      </c>
      <c r="AK311" s="163" t="s">
        <v>1128</v>
      </c>
      <c r="AL311" s="243">
        <f t="shared" si="56"/>
        <v>42545</v>
      </c>
      <c r="AM311" s="243">
        <f t="shared" si="57"/>
        <v>42545</v>
      </c>
      <c r="AN311" s="10">
        <v>42735</v>
      </c>
      <c r="AO311" s="11">
        <v>2016</v>
      </c>
      <c r="AP311" s="11" t="s">
        <v>501</v>
      </c>
      <c r="AQ311" s="11" t="s">
        <v>136</v>
      </c>
      <c r="AR311" s="244" t="s">
        <v>501</v>
      </c>
      <c r="AS311" s="7" t="s">
        <v>2859</v>
      </c>
      <c r="AT311" s="220" t="s">
        <v>4162</v>
      </c>
      <c r="AU311" s="164" t="s">
        <v>4163</v>
      </c>
      <c r="AV311" s="8" t="s">
        <v>2862</v>
      </c>
      <c r="AW311" s="245">
        <v>42735</v>
      </c>
      <c r="AX311" s="170">
        <v>2634.0651352536756</v>
      </c>
      <c r="AY311" s="170">
        <v>2041.4004837999998</v>
      </c>
      <c r="AZ311" s="220"/>
      <c r="BA311" s="220"/>
      <c r="BB311" s="163" t="s">
        <v>136</v>
      </c>
      <c r="BC311" s="7" t="s">
        <v>3951</v>
      </c>
      <c r="BD311" s="143">
        <v>102.02987999999999</v>
      </c>
      <c r="BE311" s="123" t="s">
        <v>2864</v>
      </c>
    </row>
    <row r="312" spans="1:57" s="144" customFormat="1" ht="105.75" customHeight="1">
      <c r="A312" s="7">
        <v>2</v>
      </c>
      <c r="B312" s="7" t="s">
        <v>4164</v>
      </c>
      <c r="C312" s="7" t="s">
        <v>133</v>
      </c>
      <c r="D312" s="7" t="s">
        <v>2871</v>
      </c>
      <c r="E312" s="163" t="s">
        <v>2851</v>
      </c>
      <c r="F312" s="7" t="s">
        <v>2852</v>
      </c>
      <c r="G312" s="163" t="s">
        <v>2853</v>
      </c>
      <c r="H312" s="73" t="s">
        <v>408</v>
      </c>
      <c r="I312" s="11">
        <v>880846</v>
      </c>
      <c r="J312" s="164" t="s">
        <v>4165</v>
      </c>
      <c r="K312" s="164" t="s">
        <v>2937</v>
      </c>
      <c r="L312" s="164" t="str">
        <f t="shared" si="51"/>
        <v>СМР, ПНР, оборудование, материалы</v>
      </c>
      <c r="M312" s="165" t="s">
        <v>2856</v>
      </c>
      <c r="N312" s="62" t="s">
        <v>2675</v>
      </c>
      <c r="O312" s="164" t="s">
        <v>2857</v>
      </c>
      <c r="P312" s="165" t="s">
        <v>2858</v>
      </c>
      <c r="Q312" s="242">
        <v>1971.1090322053017</v>
      </c>
      <c r="R312" s="242">
        <f t="shared" si="52"/>
        <v>2325.9086580022558</v>
      </c>
      <c r="S312" s="242">
        <v>1527.6094999591085</v>
      </c>
      <c r="T312" s="242">
        <f t="shared" si="53"/>
        <v>1802.579209951748</v>
      </c>
      <c r="U312" s="242">
        <f t="shared" si="54"/>
        <v>1527.6094999591085</v>
      </c>
      <c r="V312" s="242">
        <f t="shared" si="55"/>
        <v>1802.579209951748</v>
      </c>
      <c r="W312" s="163" t="s">
        <v>3327</v>
      </c>
      <c r="X312" s="7" t="s">
        <v>133</v>
      </c>
      <c r="Y312" s="7" t="s">
        <v>133</v>
      </c>
      <c r="Z312" s="163" t="s">
        <v>144</v>
      </c>
      <c r="AA312" s="10">
        <v>42490</v>
      </c>
      <c r="AB312" s="10">
        <f t="shared" si="58"/>
        <v>42525</v>
      </c>
      <c r="AC312" s="163" t="s">
        <v>501</v>
      </c>
      <c r="AD312" s="220" t="s">
        <v>501</v>
      </c>
      <c r="AE312" s="164" t="str">
        <f t="shared" si="50"/>
        <v>Выполнение СМР, ПНР, оборудование, материалы</v>
      </c>
      <c r="AF312" s="165" t="s">
        <v>146</v>
      </c>
      <c r="AG312" s="163">
        <v>796</v>
      </c>
      <c r="AH312" s="163" t="s">
        <v>147</v>
      </c>
      <c r="AI312" s="163">
        <v>1</v>
      </c>
      <c r="AJ312" s="163">
        <v>45</v>
      </c>
      <c r="AK312" s="163" t="s">
        <v>1128</v>
      </c>
      <c r="AL312" s="243">
        <f t="shared" si="56"/>
        <v>42545</v>
      </c>
      <c r="AM312" s="243">
        <f t="shared" si="57"/>
        <v>42545</v>
      </c>
      <c r="AN312" s="10">
        <v>42735</v>
      </c>
      <c r="AO312" s="11">
        <v>2016</v>
      </c>
      <c r="AP312" s="11" t="s">
        <v>501</v>
      </c>
      <c r="AQ312" s="11" t="s">
        <v>136</v>
      </c>
      <c r="AR312" s="244" t="s">
        <v>501</v>
      </c>
      <c r="AS312" s="7" t="s">
        <v>2859</v>
      </c>
      <c r="AT312" s="220" t="s">
        <v>4166</v>
      </c>
      <c r="AU312" s="164" t="s">
        <v>4167</v>
      </c>
      <c r="AV312" s="8" t="s">
        <v>2862</v>
      </c>
      <c r="AW312" s="245">
        <v>42735</v>
      </c>
      <c r="AX312" s="170">
        <v>2634.0651352536756</v>
      </c>
      <c r="AY312" s="170">
        <v>2041.4004837999998</v>
      </c>
      <c r="AZ312" s="220"/>
      <c r="BA312" s="220"/>
      <c r="BB312" s="163" t="s">
        <v>136</v>
      </c>
      <c r="BC312" s="7" t="s">
        <v>3951</v>
      </c>
      <c r="BD312" s="143">
        <v>102.02987999999999</v>
      </c>
      <c r="BE312" s="123" t="s">
        <v>2864</v>
      </c>
    </row>
    <row r="313" spans="1:57" s="144" customFormat="1" ht="105.75" customHeight="1">
      <c r="A313" s="7">
        <v>2</v>
      </c>
      <c r="B313" s="7" t="s">
        <v>4168</v>
      </c>
      <c r="C313" s="7" t="s">
        <v>133</v>
      </c>
      <c r="D313" s="7" t="s">
        <v>2871</v>
      </c>
      <c r="E313" s="163" t="s">
        <v>2851</v>
      </c>
      <c r="F313" s="7" t="s">
        <v>2852</v>
      </c>
      <c r="G313" s="163" t="s">
        <v>2853</v>
      </c>
      <c r="H313" s="73" t="s">
        <v>408</v>
      </c>
      <c r="I313" s="11">
        <v>880847</v>
      </c>
      <c r="J313" s="164" t="s">
        <v>4169</v>
      </c>
      <c r="K313" s="164" t="s">
        <v>2937</v>
      </c>
      <c r="L313" s="164" t="str">
        <f t="shared" si="51"/>
        <v>СМР, ПНР, оборудование, материалы</v>
      </c>
      <c r="M313" s="165" t="s">
        <v>2856</v>
      </c>
      <c r="N313" s="62" t="s">
        <v>2675</v>
      </c>
      <c r="O313" s="164" t="s">
        <v>2857</v>
      </c>
      <c r="P313" s="165" t="s">
        <v>2858</v>
      </c>
      <c r="Q313" s="242">
        <v>1971.1090322053017</v>
      </c>
      <c r="R313" s="242">
        <f t="shared" si="52"/>
        <v>2325.9086580022558</v>
      </c>
      <c r="S313" s="242">
        <v>1527.6094999591085</v>
      </c>
      <c r="T313" s="242">
        <f t="shared" si="53"/>
        <v>1802.579209951748</v>
      </c>
      <c r="U313" s="242">
        <f t="shared" si="54"/>
        <v>1527.6094999591085</v>
      </c>
      <c r="V313" s="242">
        <f t="shared" si="55"/>
        <v>1802.579209951748</v>
      </c>
      <c r="W313" s="163" t="s">
        <v>3327</v>
      </c>
      <c r="X313" s="7" t="s">
        <v>133</v>
      </c>
      <c r="Y313" s="7" t="s">
        <v>133</v>
      </c>
      <c r="Z313" s="163" t="s">
        <v>144</v>
      </c>
      <c r="AA313" s="10">
        <v>42490</v>
      </c>
      <c r="AB313" s="10">
        <f t="shared" si="58"/>
        <v>42525</v>
      </c>
      <c r="AC313" s="163" t="s">
        <v>501</v>
      </c>
      <c r="AD313" s="220" t="s">
        <v>501</v>
      </c>
      <c r="AE313" s="164" t="str">
        <f t="shared" si="50"/>
        <v>Выполнение СМР, ПНР, оборудование, материалы</v>
      </c>
      <c r="AF313" s="165" t="s">
        <v>146</v>
      </c>
      <c r="AG313" s="163">
        <v>796</v>
      </c>
      <c r="AH313" s="163" t="s">
        <v>147</v>
      </c>
      <c r="AI313" s="163">
        <v>1</v>
      </c>
      <c r="AJ313" s="163">
        <v>45</v>
      </c>
      <c r="AK313" s="163" t="s">
        <v>1128</v>
      </c>
      <c r="AL313" s="243">
        <f t="shared" si="56"/>
        <v>42545</v>
      </c>
      <c r="AM313" s="243">
        <f t="shared" si="57"/>
        <v>42545</v>
      </c>
      <c r="AN313" s="10">
        <v>42735</v>
      </c>
      <c r="AO313" s="11">
        <v>2016</v>
      </c>
      <c r="AP313" s="11" t="s">
        <v>501</v>
      </c>
      <c r="AQ313" s="11" t="s">
        <v>136</v>
      </c>
      <c r="AR313" s="244" t="s">
        <v>501</v>
      </c>
      <c r="AS313" s="7" t="s">
        <v>2859</v>
      </c>
      <c r="AT313" s="220" t="s">
        <v>4170</v>
      </c>
      <c r="AU313" s="164" t="s">
        <v>4171</v>
      </c>
      <c r="AV313" s="8" t="s">
        <v>2862</v>
      </c>
      <c r="AW313" s="245">
        <v>42735</v>
      </c>
      <c r="AX313" s="170">
        <v>2634.0651352536756</v>
      </c>
      <c r="AY313" s="170">
        <v>2041.4004837999998</v>
      </c>
      <c r="AZ313" s="220"/>
      <c r="BA313" s="220"/>
      <c r="BB313" s="163" t="s">
        <v>136</v>
      </c>
      <c r="BC313" s="7" t="s">
        <v>3951</v>
      </c>
      <c r="BD313" s="143">
        <v>102.02987999999999</v>
      </c>
      <c r="BE313" s="123" t="s">
        <v>2864</v>
      </c>
    </row>
    <row r="314" spans="1:57" s="144" customFormat="1" ht="101.25" customHeight="1">
      <c r="A314" s="7">
        <v>2</v>
      </c>
      <c r="B314" s="7" t="s">
        <v>4172</v>
      </c>
      <c r="C314" s="7" t="s">
        <v>133</v>
      </c>
      <c r="D314" s="7" t="s">
        <v>2871</v>
      </c>
      <c r="E314" s="163" t="s">
        <v>2851</v>
      </c>
      <c r="F314" s="7" t="s">
        <v>2852</v>
      </c>
      <c r="G314" s="163" t="s">
        <v>2853</v>
      </c>
      <c r="H314" s="73" t="s">
        <v>408</v>
      </c>
      <c r="I314" s="11">
        <v>880848</v>
      </c>
      <c r="J314" s="164" t="s">
        <v>4173</v>
      </c>
      <c r="K314" s="164" t="s">
        <v>2937</v>
      </c>
      <c r="L314" s="164" t="str">
        <f t="shared" si="51"/>
        <v>СМР, ПНР, оборудование, материалы</v>
      </c>
      <c r="M314" s="165" t="s">
        <v>2856</v>
      </c>
      <c r="N314" s="62" t="s">
        <v>2675</v>
      </c>
      <c r="O314" s="164" t="s">
        <v>2857</v>
      </c>
      <c r="P314" s="165" t="s">
        <v>2858</v>
      </c>
      <c r="Q314" s="242">
        <v>1971.1090322053017</v>
      </c>
      <c r="R314" s="242">
        <f t="shared" si="52"/>
        <v>2325.9086580022558</v>
      </c>
      <c r="S314" s="242">
        <v>1527.6094999591085</v>
      </c>
      <c r="T314" s="242">
        <f t="shared" si="53"/>
        <v>1802.579209951748</v>
      </c>
      <c r="U314" s="242">
        <f t="shared" si="54"/>
        <v>1527.6094999591085</v>
      </c>
      <c r="V314" s="242">
        <f t="shared" si="55"/>
        <v>1802.579209951748</v>
      </c>
      <c r="W314" s="163" t="s">
        <v>3327</v>
      </c>
      <c r="X314" s="7" t="s">
        <v>133</v>
      </c>
      <c r="Y314" s="7" t="s">
        <v>133</v>
      </c>
      <c r="Z314" s="163" t="s">
        <v>144</v>
      </c>
      <c r="AA314" s="10">
        <v>42490</v>
      </c>
      <c r="AB314" s="10">
        <f t="shared" si="58"/>
        <v>42525</v>
      </c>
      <c r="AC314" s="163" t="s">
        <v>501</v>
      </c>
      <c r="AD314" s="220" t="s">
        <v>501</v>
      </c>
      <c r="AE314" s="164" t="str">
        <f t="shared" si="50"/>
        <v>Выполнение СМР, ПНР, оборудование, материалы</v>
      </c>
      <c r="AF314" s="165" t="s">
        <v>146</v>
      </c>
      <c r="AG314" s="163">
        <v>796</v>
      </c>
      <c r="AH314" s="163" t="s">
        <v>147</v>
      </c>
      <c r="AI314" s="163">
        <v>1</v>
      </c>
      <c r="AJ314" s="163">
        <v>45</v>
      </c>
      <c r="AK314" s="163" t="s">
        <v>1128</v>
      </c>
      <c r="AL314" s="243">
        <f t="shared" si="56"/>
        <v>42545</v>
      </c>
      <c r="AM314" s="243">
        <f t="shared" si="57"/>
        <v>42545</v>
      </c>
      <c r="AN314" s="10">
        <v>42735</v>
      </c>
      <c r="AO314" s="11">
        <v>2016</v>
      </c>
      <c r="AP314" s="11" t="s">
        <v>501</v>
      </c>
      <c r="AQ314" s="11" t="s">
        <v>136</v>
      </c>
      <c r="AR314" s="244" t="s">
        <v>501</v>
      </c>
      <c r="AS314" s="7" t="s">
        <v>2859</v>
      </c>
      <c r="AT314" s="220" t="s">
        <v>4174</v>
      </c>
      <c r="AU314" s="164" t="s">
        <v>4175</v>
      </c>
      <c r="AV314" s="8" t="s">
        <v>2862</v>
      </c>
      <c r="AW314" s="245">
        <v>42735</v>
      </c>
      <c r="AX314" s="170">
        <v>2634.0651352536756</v>
      </c>
      <c r="AY314" s="170">
        <v>2041.4004837999998</v>
      </c>
      <c r="AZ314" s="220"/>
      <c r="BA314" s="220"/>
      <c r="BB314" s="163" t="s">
        <v>136</v>
      </c>
      <c r="BC314" s="7" t="s">
        <v>3951</v>
      </c>
      <c r="BD314" s="143">
        <v>102.02987999999999</v>
      </c>
      <c r="BE314" s="123" t="s">
        <v>2864</v>
      </c>
    </row>
    <row r="315" spans="1:57" s="144" customFormat="1" ht="101.25" customHeight="1">
      <c r="A315" s="7">
        <v>2</v>
      </c>
      <c r="B315" s="7" t="s">
        <v>4176</v>
      </c>
      <c r="C315" s="7" t="s">
        <v>133</v>
      </c>
      <c r="D315" s="7" t="s">
        <v>2871</v>
      </c>
      <c r="E315" s="163" t="s">
        <v>2851</v>
      </c>
      <c r="F315" s="7" t="s">
        <v>2852</v>
      </c>
      <c r="G315" s="163" t="s">
        <v>2853</v>
      </c>
      <c r="H315" s="73" t="s">
        <v>408</v>
      </c>
      <c r="I315" s="11">
        <v>880849</v>
      </c>
      <c r="J315" s="164" t="s">
        <v>4177</v>
      </c>
      <c r="K315" s="164" t="s">
        <v>2937</v>
      </c>
      <c r="L315" s="164" t="str">
        <f t="shared" si="51"/>
        <v>СМР, ПНР, оборудование, материалы</v>
      </c>
      <c r="M315" s="165" t="s">
        <v>2856</v>
      </c>
      <c r="N315" s="62" t="s">
        <v>2675</v>
      </c>
      <c r="O315" s="164" t="s">
        <v>2857</v>
      </c>
      <c r="P315" s="165" t="s">
        <v>2858</v>
      </c>
      <c r="Q315" s="242">
        <v>1971.1090322053017</v>
      </c>
      <c r="R315" s="242">
        <f t="shared" si="52"/>
        <v>2325.9086580022558</v>
      </c>
      <c r="S315" s="242">
        <v>1527.6094999591085</v>
      </c>
      <c r="T315" s="242">
        <f t="shared" si="53"/>
        <v>1802.579209951748</v>
      </c>
      <c r="U315" s="242">
        <f t="shared" si="54"/>
        <v>1527.6094999591085</v>
      </c>
      <c r="V315" s="242">
        <f t="shared" si="55"/>
        <v>1802.579209951748</v>
      </c>
      <c r="W315" s="163" t="s">
        <v>3327</v>
      </c>
      <c r="X315" s="7" t="s">
        <v>133</v>
      </c>
      <c r="Y315" s="7" t="s">
        <v>133</v>
      </c>
      <c r="Z315" s="163" t="s">
        <v>144</v>
      </c>
      <c r="AA315" s="10">
        <v>42490</v>
      </c>
      <c r="AB315" s="10">
        <f t="shared" si="58"/>
        <v>42525</v>
      </c>
      <c r="AC315" s="163" t="s">
        <v>501</v>
      </c>
      <c r="AD315" s="220" t="s">
        <v>501</v>
      </c>
      <c r="AE315" s="164" t="str">
        <f t="shared" si="50"/>
        <v>Выполнение СМР, ПНР, оборудование, материалы</v>
      </c>
      <c r="AF315" s="165" t="s">
        <v>146</v>
      </c>
      <c r="AG315" s="163">
        <v>796</v>
      </c>
      <c r="AH315" s="163" t="s">
        <v>147</v>
      </c>
      <c r="AI315" s="163">
        <v>1</v>
      </c>
      <c r="AJ315" s="163">
        <v>45</v>
      </c>
      <c r="AK315" s="163" t="s">
        <v>1128</v>
      </c>
      <c r="AL315" s="243">
        <f t="shared" si="56"/>
        <v>42545</v>
      </c>
      <c r="AM315" s="243">
        <f t="shared" si="57"/>
        <v>42545</v>
      </c>
      <c r="AN315" s="10">
        <v>42735</v>
      </c>
      <c r="AO315" s="11">
        <v>2016</v>
      </c>
      <c r="AP315" s="11" t="s">
        <v>501</v>
      </c>
      <c r="AQ315" s="11" t="s">
        <v>136</v>
      </c>
      <c r="AR315" s="244" t="s">
        <v>501</v>
      </c>
      <c r="AS315" s="7" t="s">
        <v>2859</v>
      </c>
      <c r="AT315" s="220" t="s">
        <v>4178</v>
      </c>
      <c r="AU315" s="164" t="s">
        <v>4179</v>
      </c>
      <c r="AV315" s="8" t="s">
        <v>2862</v>
      </c>
      <c r="AW315" s="245">
        <v>42735</v>
      </c>
      <c r="AX315" s="170">
        <v>2634.0651352536756</v>
      </c>
      <c r="AY315" s="170">
        <v>2041.4004837999998</v>
      </c>
      <c r="AZ315" s="220"/>
      <c r="BA315" s="220"/>
      <c r="BB315" s="163" t="s">
        <v>136</v>
      </c>
      <c r="BC315" s="7" t="s">
        <v>3951</v>
      </c>
      <c r="BD315" s="143">
        <v>102.02987999999999</v>
      </c>
      <c r="BE315" s="123" t="s">
        <v>2864</v>
      </c>
    </row>
    <row r="316" spans="1:57" s="144" customFormat="1" ht="101.25" customHeight="1">
      <c r="A316" s="7">
        <v>2</v>
      </c>
      <c r="B316" s="7" t="s">
        <v>4180</v>
      </c>
      <c r="C316" s="7" t="s">
        <v>133</v>
      </c>
      <c r="D316" s="7" t="s">
        <v>2871</v>
      </c>
      <c r="E316" s="163" t="s">
        <v>2851</v>
      </c>
      <c r="F316" s="7" t="s">
        <v>2852</v>
      </c>
      <c r="G316" s="163" t="s">
        <v>2853</v>
      </c>
      <c r="H316" s="73" t="s">
        <v>408</v>
      </c>
      <c r="I316" s="11">
        <v>880850</v>
      </c>
      <c r="J316" s="164" t="s">
        <v>4181</v>
      </c>
      <c r="K316" s="164" t="s">
        <v>2937</v>
      </c>
      <c r="L316" s="164" t="str">
        <f t="shared" si="51"/>
        <v>СМР, ПНР, оборудование, материалы</v>
      </c>
      <c r="M316" s="165" t="s">
        <v>2856</v>
      </c>
      <c r="N316" s="62" t="s">
        <v>2675</v>
      </c>
      <c r="O316" s="164" t="s">
        <v>2857</v>
      </c>
      <c r="P316" s="165" t="s">
        <v>2858</v>
      </c>
      <c r="Q316" s="242">
        <v>1971.1090322053017</v>
      </c>
      <c r="R316" s="242">
        <f t="shared" si="52"/>
        <v>2325.9086580022558</v>
      </c>
      <c r="S316" s="242">
        <v>1527.6094999591085</v>
      </c>
      <c r="T316" s="242">
        <f t="shared" si="53"/>
        <v>1802.579209951748</v>
      </c>
      <c r="U316" s="242">
        <f t="shared" si="54"/>
        <v>1527.6094999591085</v>
      </c>
      <c r="V316" s="242">
        <f t="shared" si="55"/>
        <v>1802.579209951748</v>
      </c>
      <c r="W316" s="163" t="s">
        <v>3327</v>
      </c>
      <c r="X316" s="7" t="s">
        <v>133</v>
      </c>
      <c r="Y316" s="7" t="s">
        <v>133</v>
      </c>
      <c r="Z316" s="163" t="s">
        <v>144</v>
      </c>
      <c r="AA316" s="10">
        <v>42490</v>
      </c>
      <c r="AB316" s="10">
        <f t="shared" si="58"/>
        <v>42525</v>
      </c>
      <c r="AC316" s="163" t="s">
        <v>501</v>
      </c>
      <c r="AD316" s="220" t="s">
        <v>501</v>
      </c>
      <c r="AE316" s="164" t="str">
        <f t="shared" si="50"/>
        <v>Выполнение СМР, ПНР, оборудование, материалы</v>
      </c>
      <c r="AF316" s="165" t="s">
        <v>146</v>
      </c>
      <c r="AG316" s="163">
        <v>796</v>
      </c>
      <c r="AH316" s="163" t="s">
        <v>147</v>
      </c>
      <c r="AI316" s="163">
        <v>1</v>
      </c>
      <c r="AJ316" s="163">
        <v>45</v>
      </c>
      <c r="AK316" s="163" t="s">
        <v>1128</v>
      </c>
      <c r="AL316" s="243">
        <f t="shared" si="56"/>
        <v>42545</v>
      </c>
      <c r="AM316" s="243">
        <f t="shared" si="57"/>
        <v>42545</v>
      </c>
      <c r="AN316" s="10">
        <v>42735</v>
      </c>
      <c r="AO316" s="11">
        <v>2016</v>
      </c>
      <c r="AP316" s="11" t="s">
        <v>501</v>
      </c>
      <c r="AQ316" s="11" t="s">
        <v>136</v>
      </c>
      <c r="AR316" s="244" t="s">
        <v>501</v>
      </c>
      <c r="AS316" s="7" t="s">
        <v>2859</v>
      </c>
      <c r="AT316" s="220" t="s">
        <v>4182</v>
      </c>
      <c r="AU316" s="164" t="s">
        <v>4183</v>
      </c>
      <c r="AV316" s="8" t="s">
        <v>2862</v>
      </c>
      <c r="AW316" s="245">
        <v>42735</v>
      </c>
      <c r="AX316" s="170">
        <v>2634.0651352536756</v>
      </c>
      <c r="AY316" s="170">
        <v>2041.4004837999998</v>
      </c>
      <c r="AZ316" s="220"/>
      <c r="BA316" s="220"/>
      <c r="BB316" s="163" t="s">
        <v>136</v>
      </c>
      <c r="BC316" s="7" t="s">
        <v>3951</v>
      </c>
      <c r="BD316" s="143">
        <v>102.02987999999999</v>
      </c>
      <c r="BE316" s="123" t="s">
        <v>2864</v>
      </c>
    </row>
    <row r="317" spans="1:57" s="144" customFormat="1" ht="105.75" customHeight="1">
      <c r="A317" s="7">
        <v>2</v>
      </c>
      <c r="B317" s="7" t="s">
        <v>4184</v>
      </c>
      <c r="C317" s="7" t="s">
        <v>133</v>
      </c>
      <c r="D317" s="7" t="s">
        <v>2871</v>
      </c>
      <c r="E317" s="163" t="s">
        <v>2851</v>
      </c>
      <c r="F317" s="7" t="s">
        <v>2852</v>
      </c>
      <c r="G317" s="163" t="s">
        <v>2853</v>
      </c>
      <c r="H317" s="73" t="s">
        <v>408</v>
      </c>
      <c r="I317" s="11">
        <v>880851</v>
      </c>
      <c r="J317" s="164" t="s">
        <v>4185</v>
      </c>
      <c r="K317" s="164" t="s">
        <v>2937</v>
      </c>
      <c r="L317" s="164" t="str">
        <f t="shared" si="51"/>
        <v>СМР, ПНР, оборудование, материалы</v>
      </c>
      <c r="M317" s="165" t="s">
        <v>2856</v>
      </c>
      <c r="N317" s="62" t="s">
        <v>2675</v>
      </c>
      <c r="O317" s="164" t="s">
        <v>2857</v>
      </c>
      <c r="P317" s="165" t="s">
        <v>2858</v>
      </c>
      <c r="Q317" s="242">
        <v>1971.1090322053017</v>
      </c>
      <c r="R317" s="242">
        <f t="shared" si="52"/>
        <v>2325.9086580022558</v>
      </c>
      <c r="S317" s="242">
        <v>1527.6094999591085</v>
      </c>
      <c r="T317" s="242">
        <f t="shared" si="53"/>
        <v>1802.579209951748</v>
      </c>
      <c r="U317" s="242">
        <f t="shared" si="54"/>
        <v>1527.6094999591085</v>
      </c>
      <c r="V317" s="242">
        <f t="shared" si="55"/>
        <v>1802.579209951748</v>
      </c>
      <c r="W317" s="163" t="s">
        <v>3327</v>
      </c>
      <c r="X317" s="7" t="s">
        <v>133</v>
      </c>
      <c r="Y317" s="7" t="s">
        <v>133</v>
      </c>
      <c r="Z317" s="163" t="s">
        <v>144</v>
      </c>
      <c r="AA317" s="10">
        <v>42490</v>
      </c>
      <c r="AB317" s="10">
        <f t="shared" si="58"/>
        <v>42525</v>
      </c>
      <c r="AC317" s="163" t="s">
        <v>501</v>
      </c>
      <c r="AD317" s="220" t="s">
        <v>501</v>
      </c>
      <c r="AE317" s="164" t="str">
        <f t="shared" si="50"/>
        <v>Выполнение СМР, ПНР, оборудование, материалы</v>
      </c>
      <c r="AF317" s="165" t="s">
        <v>146</v>
      </c>
      <c r="AG317" s="163">
        <v>796</v>
      </c>
      <c r="AH317" s="163" t="s">
        <v>147</v>
      </c>
      <c r="AI317" s="163">
        <v>1</v>
      </c>
      <c r="AJ317" s="163">
        <v>45</v>
      </c>
      <c r="AK317" s="163" t="s">
        <v>1128</v>
      </c>
      <c r="AL317" s="243">
        <f t="shared" si="56"/>
        <v>42545</v>
      </c>
      <c r="AM317" s="243">
        <f t="shared" si="57"/>
        <v>42545</v>
      </c>
      <c r="AN317" s="10">
        <v>42735</v>
      </c>
      <c r="AO317" s="11">
        <v>2016</v>
      </c>
      <c r="AP317" s="11" t="s">
        <v>501</v>
      </c>
      <c r="AQ317" s="11" t="s">
        <v>136</v>
      </c>
      <c r="AR317" s="244" t="s">
        <v>501</v>
      </c>
      <c r="AS317" s="7" t="s">
        <v>2859</v>
      </c>
      <c r="AT317" s="220" t="s">
        <v>4186</v>
      </c>
      <c r="AU317" s="164" t="s">
        <v>4187</v>
      </c>
      <c r="AV317" s="8" t="s">
        <v>2862</v>
      </c>
      <c r="AW317" s="245">
        <v>42735</v>
      </c>
      <c r="AX317" s="170">
        <v>2634.0651352536756</v>
      </c>
      <c r="AY317" s="170">
        <v>2041.4004837999998</v>
      </c>
      <c r="AZ317" s="220"/>
      <c r="BA317" s="220"/>
      <c r="BB317" s="163" t="s">
        <v>136</v>
      </c>
      <c r="BC317" s="7" t="s">
        <v>3951</v>
      </c>
      <c r="BD317" s="143">
        <v>102.02987999999999</v>
      </c>
      <c r="BE317" s="123" t="s">
        <v>2864</v>
      </c>
    </row>
    <row r="318" spans="1:57" s="144" customFormat="1" ht="105.75" customHeight="1">
      <c r="A318" s="7">
        <v>2</v>
      </c>
      <c r="B318" s="7" t="s">
        <v>4188</v>
      </c>
      <c r="C318" s="7" t="s">
        <v>133</v>
      </c>
      <c r="D318" s="7" t="s">
        <v>2871</v>
      </c>
      <c r="E318" s="163" t="s">
        <v>2851</v>
      </c>
      <c r="F318" s="7" t="s">
        <v>2852</v>
      </c>
      <c r="G318" s="163" t="s">
        <v>2853</v>
      </c>
      <c r="H318" s="73" t="s">
        <v>408</v>
      </c>
      <c r="I318" s="11">
        <v>880852</v>
      </c>
      <c r="J318" s="164" t="s">
        <v>4189</v>
      </c>
      <c r="K318" s="164" t="s">
        <v>2937</v>
      </c>
      <c r="L318" s="164" t="str">
        <f t="shared" si="51"/>
        <v>СМР, ПНР, оборудование, материалы</v>
      </c>
      <c r="M318" s="165" t="s">
        <v>2856</v>
      </c>
      <c r="N318" s="62" t="s">
        <v>2675</v>
      </c>
      <c r="O318" s="164" t="s">
        <v>2857</v>
      </c>
      <c r="P318" s="165" t="s">
        <v>2858</v>
      </c>
      <c r="Q318" s="242">
        <v>1971.1090322053017</v>
      </c>
      <c r="R318" s="242">
        <f t="shared" si="52"/>
        <v>2325.9086580022558</v>
      </c>
      <c r="S318" s="242">
        <v>1527.6094999591085</v>
      </c>
      <c r="T318" s="242">
        <f t="shared" si="53"/>
        <v>1802.579209951748</v>
      </c>
      <c r="U318" s="242">
        <f t="shared" si="54"/>
        <v>1527.6094999591085</v>
      </c>
      <c r="V318" s="242">
        <f t="shared" si="55"/>
        <v>1802.579209951748</v>
      </c>
      <c r="W318" s="163" t="s">
        <v>3327</v>
      </c>
      <c r="X318" s="7" t="s">
        <v>133</v>
      </c>
      <c r="Y318" s="7" t="s">
        <v>133</v>
      </c>
      <c r="Z318" s="163" t="s">
        <v>144</v>
      </c>
      <c r="AA318" s="10">
        <v>42490</v>
      </c>
      <c r="AB318" s="10">
        <f t="shared" si="58"/>
        <v>42525</v>
      </c>
      <c r="AC318" s="163" t="s">
        <v>501</v>
      </c>
      <c r="AD318" s="220" t="s">
        <v>501</v>
      </c>
      <c r="AE318" s="164" t="str">
        <f t="shared" si="50"/>
        <v>Выполнение СМР, ПНР, оборудование, материалы</v>
      </c>
      <c r="AF318" s="165" t="s">
        <v>146</v>
      </c>
      <c r="AG318" s="163">
        <v>796</v>
      </c>
      <c r="AH318" s="163" t="s">
        <v>147</v>
      </c>
      <c r="AI318" s="163">
        <v>1</v>
      </c>
      <c r="AJ318" s="163">
        <v>45</v>
      </c>
      <c r="AK318" s="163" t="s">
        <v>1128</v>
      </c>
      <c r="AL318" s="243">
        <f t="shared" si="56"/>
        <v>42545</v>
      </c>
      <c r="AM318" s="243">
        <f t="shared" si="57"/>
        <v>42545</v>
      </c>
      <c r="AN318" s="10">
        <v>42735</v>
      </c>
      <c r="AO318" s="11">
        <v>2016</v>
      </c>
      <c r="AP318" s="11" t="s">
        <v>501</v>
      </c>
      <c r="AQ318" s="11" t="s">
        <v>136</v>
      </c>
      <c r="AR318" s="244" t="s">
        <v>501</v>
      </c>
      <c r="AS318" s="7" t="s">
        <v>2859</v>
      </c>
      <c r="AT318" s="220" t="s">
        <v>4190</v>
      </c>
      <c r="AU318" s="164" t="s">
        <v>4191</v>
      </c>
      <c r="AV318" s="8" t="s">
        <v>2862</v>
      </c>
      <c r="AW318" s="245">
        <v>42735</v>
      </c>
      <c r="AX318" s="170">
        <v>2634.0651352536756</v>
      </c>
      <c r="AY318" s="170">
        <v>2041.4004837999998</v>
      </c>
      <c r="AZ318" s="220"/>
      <c r="BA318" s="220"/>
      <c r="BB318" s="163" t="s">
        <v>136</v>
      </c>
      <c r="BC318" s="7" t="s">
        <v>3951</v>
      </c>
      <c r="BD318" s="143">
        <v>102.02987999999999</v>
      </c>
      <c r="BE318" s="123" t="s">
        <v>2864</v>
      </c>
    </row>
    <row r="319" spans="1:57" s="144" customFormat="1" ht="105.75" customHeight="1">
      <c r="A319" s="7">
        <v>2</v>
      </c>
      <c r="B319" s="7" t="s">
        <v>4192</v>
      </c>
      <c r="C319" s="7" t="s">
        <v>133</v>
      </c>
      <c r="D319" s="7" t="s">
        <v>2871</v>
      </c>
      <c r="E319" s="163" t="s">
        <v>2851</v>
      </c>
      <c r="F319" s="7" t="s">
        <v>2852</v>
      </c>
      <c r="G319" s="163" t="s">
        <v>2853</v>
      </c>
      <c r="H319" s="73" t="s">
        <v>408</v>
      </c>
      <c r="I319" s="11">
        <v>880852</v>
      </c>
      <c r="J319" s="164" t="s">
        <v>4193</v>
      </c>
      <c r="K319" s="164" t="s">
        <v>2937</v>
      </c>
      <c r="L319" s="164" t="str">
        <f t="shared" si="51"/>
        <v>СМР, ПНР, оборудование, материалы</v>
      </c>
      <c r="M319" s="165" t="s">
        <v>2856</v>
      </c>
      <c r="N319" s="62" t="s">
        <v>2675</v>
      </c>
      <c r="O319" s="164" t="s">
        <v>2857</v>
      </c>
      <c r="P319" s="165" t="s">
        <v>2858</v>
      </c>
      <c r="Q319" s="242">
        <v>1971.1090322053017</v>
      </c>
      <c r="R319" s="242">
        <f t="shared" si="52"/>
        <v>2325.9086580022558</v>
      </c>
      <c r="S319" s="242">
        <v>1527.6094999591085</v>
      </c>
      <c r="T319" s="242">
        <f t="shared" si="53"/>
        <v>1802.579209951748</v>
      </c>
      <c r="U319" s="242">
        <f t="shared" si="54"/>
        <v>1527.6094999591085</v>
      </c>
      <c r="V319" s="242">
        <f t="shared" si="55"/>
        <v>1802.579209951748</v>
      </c>
      <c r="W319" s="163" t="s">
        <v>3327</v>
      </c>
      <c r="X319" s="7" t="s">
        <v>133</v>
      </c>
      <c r="Y319" s="7" t="s">
        <v>133</v>
      </c>
      <c r="Z319" s="163" t="s">
        <v>144</v>
      </c>
      <c r="AA319" s="10">
        <v>42490</v>
      </c>
      <c r="AB319" s="10">
        <f t="shared" si="58"/>
        <v>42525</v>
      </c>
      <c r="AC319" s="163" t="s">
        <v>501</v>
      </c>
      <c r="AD319" s="220" t="s">
        <v>501</v>
      </c>
      <c r="AE319" s="164" t="str">
        <f t="shared" si="50"/>
        <v>Выполнение СМР, ПНР, оборудование, материалы</v>
      </c>
      <c r="AF319" s="165" t="s">
        <v>146</v>
      </c>
      <c r="AG319" s="163">
        <v>796</v>
      </c>
      <c r="AH319" s="163" t="s">
        <v>147</v>
      </c>
      <c r="AI319" s="163">
        <v>1</v>
      </c>
      <c r="AJ319" s="163">
        <v>45</v>
      </c>
      <c r="AK319" s="163" t="s">
        <v>1128</v>
      </c>
      <c r="AL319" s="243">
        <f t="shared" si="56"/>
        <v>42545</v>
      </c>
      <c r="AM319" s="243">
        <f t="shared" si="57"/>
        <v>42545</v>
      </c>
      <c r="AN319" s="10">
        <v>42735</v>
      </c>
      <c r="AO319" s="11">
        <v>2016</v>
      </c>
      <c r="AP319" s="11" t="s">
        <v>501</v>
      </c>
      <c r="AQ319" s="11" t="s">
        <v>136</v>
      </c>
      <c r="AR319" s="244" t="s">
        <v>501</v>
      </c>
      <c r="AS319" s="7" t="s">
        <v>2859</v>
      </c>
      <c r="AT319" s="220" t="s">
        <v>4194</v>
      </c>
      <c r="AU319" s="164" t="s">
        <v>4195</v>
      </c>
      <c r="AV319" s="8" t="s">
        <v>2862</v>
      </c>
      <c r="AW319" s="245">
        <v>42735</v>
      </c>
      <c r="AX319" s="170">
        <v>2634.0651352536756</v>
      </c>
      <c r="AY319" s="170">
        <v>2041.4004837999998</v>
      </c>
      <c r="AZ319" s="220"/>
      <c r="BA319" s="220"/>
      <c r="BB319" s="163" t="s">
        <v>136</v>
      </c>
      <c r="BC319" s="7" t="s">
        <v>3951</v>
      </c>
      <c r="BD319" s="143">
        <v>102.02987999999999</v>
      </c>
      <c r="BE319" s="123" t="s">
        <v>2864</v>
      </c>
    </row>
    <row r="320" spans="1:57" s="144" customFormat="1" ht="100.5" customHeight="1">
      <c r="A320" s="7">
        <v>2</v>
      </c>
      <c r="B320" s="7" t="s">
        <v>4196</v>
      </c>
      <c r="C320" s="7" t="s">
        <v>133</v>
      </c>
      <c r="D320" s="7" t="s">
        <v>2871</v>
      </c>
      <c r="E320" s="163" t="s">
        <v>2851</v>
      </c>
      <c r="F320" s="7" t="s">
        <v>2852</v>
      </c>
      <c r="G320" s="163" t="s">
        <v>2853</v>
      </c>
      <c r="H320" s="73" t="s">
        <v>408</v>
      </c>
      <c r="I320" s="11">
        <v>880854</v>
      </c>
      <c r="J320" s="164" t="s">
        <v>4197</v>
      </c>
      <c r="K320" s="164" t="s">
        <v>2937</v>
      </c>
      <c r="L320" s="164" t="str">
        <f t="shared" si="51"/>
        <v>СМР, ПНР, оборудование, материалы</v>
      </c>
      <c r="M320" s="165" t="s">
        <v>2856</v>
      </c>
      <c r="N320" s="62" t="s">
        <v>2675</v>
      </c>
      <c r="O320" s="164" t="s">
        <v>2857</v>
      </c>
      <c r="P320" s="165" t="s">
        <v>2858</v>
      </c>
      <c r="Q320" s="242">
        <v>1971.1090322053017</v>
      </c>
      <c r="R320" s="242">
        <f t="shared" si="52"/>
        <v>2325.9086580022558</v>
      </c>
      <c r="S320" s="242">
        <v>1527.6094999591085</v>
      </c>
      <c r="T320" s="242">
        <f t="shared" si="53"/>
        <v>1802.579209951748</v>
      </c>
      <c r="U320" s="242">
        <f t="shared" si="54"/>
        <v>1527.6094999591085</v>
      </c>
      <c r="V320" s="242">
        <f t="shared" si="55"/>
        <v>1802.579209951748</v>
      </c>
      <c r="W320" s="163" t="s">
        <v>3327</v>
      </c>
      <c r="X320" s="7" t="s">
        <v>133</v>
      </c>
      <c r="Y320" s="7" t="s">
        <v>133</v>
      </c>
      <c r="Z320" s="163" t="s">
        <v>144</v>
      </c>
      <c r="AA320" s="10">
        <v>42490</v>
      </c>
      <c r="AB320" s="10">
        <f t="shared" si="58"/>
        <v>42525</v>
      </c>
      <c r="AC320" s="163" t="s">
        <v>501</v>
      </c>
      <c r="AD320" s="220" t="s">
        <v>501</v>
      </c>
      <c r="AE320" s="164" t="str">
        <f t="shared" si="50"/>
        <v>Выполнение СМР, ПНР, оборудование, материалы</v>
      </c>
      <c r="AF320" s="165" t="s">
        <v>146</v>
      </c>
      <c r="AG320" s="163">
        <v>796</v>
      </c>
      <c r="AH320" s="163" t="s">
        <v>147</v>
      </c>
      <c r="AI320" s="163">
        <v>1</v>
      </c>
      <c r="AJ320" s="163">
        <v>45</v>
      </c>
      <c r="AK320" s="163" t="s">
        <v>1128</v>
      </c>
      <c r="AL320" s="243">
        <f t="shared" si="56"/>
        <v>42545</v>
      </c>
      <c r="AM320" s="243">
        <f t="shared" si="57"/>
        <v>42545</v>
      </c>
      <c r="AN320" s="10">
        <v>42735</v>
      </c>
      <c r="AO320" s="11">
        <v>2016</v>
      </c>
      <c r="AP320" s="11" t="s">
        <v>501</v>
      </c>
      <c r="AQ320" s="11" t="s">
        <v>136</v>
      </c>
      <c r="AR320" s="244" t="s">
        <v>501</v>
      </c>
      <c r="AS320" s="7" t="s">
        <v>2859</v>
      </c>
      <c r="AT320" s="220" t="s">
        <v>4198</v>
      </c>
      <c r="AU320" s="164" t="s">
        <v>4199</v>
      </c>
      <c r="AV320" s="8" t="s">
        <v>2862</v>
      </c>
      <c r="AW320" s="245">
        <v>42735</v>
      </c>
      <c r="AX320" s="170">
        <v>2634.0651352536756</v>
      </c>
      <c r="AY320" s="170">
        <v>2041.4004837999998</v>
      </c>
      <c r="AZ320" s="220"/>
      <c r="BA320" s="220"/>
      <c r="BB320" s="163" t="s">
        <v>136</v>
      </c>
      <c r="BC320" s="7" t="s">
        <v>3951</v>
      </c>
      <c r="BD320" s="143">
        <v>102.02987999999999</v>
      </c>
      <c r="BE320" s="123" t="s">
        <v>2864</v>
      </c>
    </row>
    <row r="321" spans="1:57" s="144" customFormat="1" ht="100.5" customHeight="1">
      <c r="A321" s="7">
        <v>2</v>
      </c>
      <c r="B321" s="7" t="s">
        <v>4200</v>
      </c>
      <c r="C321" s="7" t="s">
        <v>133</v>
      </c>
      <c r="D321" s="7" t="s">
        <v>2871</v>
      </c>
      <c r="E321" s="163" t="s">
        <v>2851</v>
      </c>
      <c r="F321" s="7" t="s">
        <v>2852</v>
      </c>
      <c r="G321" s="163" t="s">
        <v>2853</v>
      </c>
      <c r="H321" s="73" t="s">
        <v>408</v>
      </c>
      <c r="I321" s="11">
        <v>880855</v>
      </c>
      <c r="J321" s="164" t="s">
        <v>4201</v>
      </c>
      <c r="K321" s="164" t="s">
        <v>2937</v>
      </c>
      <c r="L321" s="164" t="str">
        <f t="shared" si="51"/>
        <v>СМР, ПНР, оборудование, материалы</v>
      </c>
      <c r="M321" s="165" t="s">
        <v>2856</v>
      </c>
      <c r="N321" s="62" t="s">
        <v>2675</v>
      </c>
      <c r="O321" s="164" t="s">
        <v>2857</v>
      </c>
      <c r="P321" s="165" t="s">
        <v>2858</v>
      </c>
      <c r="Q321" s="242">
        <v>1971.1090322053017</v>
      </c>
      <c r="R321" s="242">
        <f t="shared" si="52"/>
        <v>2325.9086580022558</v>
      </c>
      <c r="S321" s="242">
        <v>1527.6094999591085</v>
      </c>
      <c r="T321" s="242">
        <f t="shared" si="53"/>
        <v>1802.579209951748</v>
      </c>
      <c r="U321" s="242">
        <f t="shared" si="54"/>
        <v>1527.6094999591085</v>
      </c>
      <c r="V321" s="242">
        <f t="shared" si="55"/>
        <v>1802.579209951748</v>
      </c>
      <c r="W321" s="163" t="s">
        <v>3327</v>
      </c>
      <c r="X321" s="7" t="s">
        <v>133</v>
      </c>
      <c r="Y321" s="7" t="s">
        <v>133</v>
      </c>
      <c r="Z321" s="163" t="s">
        <v>144</v>
      </c>
      <c r="AA321" s="10">
        <v>42490</v>
      </c>
      <c r="AB321" s="10">
        <f t="shared" si="58"/>
        <v>42525</v>
      </c>
      <c r="AC321" s="163" t="s">
        <v>501</v>
      </c>
      <c r="AD321" s="220" t="s">
        <v>501</v>
      </c>
      <c r="AE321" s="164" t="str">
        <f t="shared" si="50"/>
        <v>Выполнение СМР, ПНР, оборудование, материалы</v>
      </c>
      <c r="AF321" s="165" t="s">
        <v>146</v>
      </c>
      <c r="AG321" s="163">
        <v>796</v>
      </c>
      <c r="AH321" s="163" t="s">
        <v>147</v>
      </c>
      <c r="AI321" s="163">
        <v>1</v>
      </c>
      <c r="AJ321" s="163">
        <v>45</v>
      </c>
      <c r="AK321" s="163" t="s">
        <v>1128</v>
      </c>
      <c r="AL321" s="243">
        <f t="shared" si="56"/>
        <v>42545</v>
      </c>
      <c r="AM321" s="243">
        <f t="shared" si="57"/>
        <v>42545</v>
      </c>
      <c r="AN321" s="10">
        <v>42735</v>
      </c>
      <c r="AO321" s="11">
        <v>2016</v>
      </c>
      <c r="AP321" s="11" t="s">
        <v>501</v>
      </c>
      <c r="AQ321" s="11" t="s">
        <v>136</v>
      </c>
      <c r="AR321" s="244" t="s">
        <v>501</v>
      </c>
      <c r="AS321" s="7" t="s">
        <v>2859</v>
      </c>
      <c r="AT321" s="220" t="s">
        <v>4202</v>
      </c>
      <c r="AU321" s="164" t="s">
        <v>4203</v>
      </c>
      <c r="AV321" s="8" t="s">
        <v>2862</v>
      </c>
      <c r="AW321" s="245">
        <v>42735</v>
      </c>
      <c r="AX321" s="170">
        <v>2634.0651352536756</v>
      </c>
      <c r="AY321" s="170">
        <v>2041.4004837999998</v>
      </c>
      <c r="AZ321" s="220"/>
      <c r="BA321" s="220"/>
      <c r="BB321" s="163" t="s">
        <v>136</v>
      </c>
      <c r="BC321" s="7" t="s">
        <v>3951</v>
      </c>
      <c r="BD321" s="143">
        <v>102.02987999999999</v>
      </c>
      <c r="BE321" s="123" t="s">
        <v>2864</v>
      </c>
    </row>
    <row r="322" spans="1:57" s="144" customFormat="1" ht="100.5" customHeight="1">
      <c r="A322" s="7">
        <v>2</v>
      </c>
      <c r="B322" s="7" t="s">
        <v>4204</v>
      </c>
      <c r="C322" s="7" t="s">
        <v>133</v>
      </c>
      <c r="D322" s="7" t="s">
        <v>2871</v>
      </c>
      <c r="E322" s="163" t="s">
        <v>2851</v>
      </c>
      <c r="F322" s="7" t="s">
        <v>2852</v>
      </c>
      <c r="G322" s="163" t="s">
        <v>2853</v>
      </c>
      <c r="H322" s="73" t="s">
        <v>408</v>
      </c>
      <c r="I322" s="11">
        <v>880856</v>
      </c>
      <c r="J322" s="164" t="s">
        <v>4205</v>
      </c>
      <c r="K322" s="164" t="s">
        <v>2937</v>
      </c>
      <c r="L322" s="164" t="str">
        <f t="shared" si="51"/>
        <v>СМР, ПНР, оборудование, материалы</v>
      </c>
      <c r="M322" s="165" t="s">
        <v>2856</v>
      </c>
      <c r="N322" s="62" t="s">
        <v>2675</v>
      </c>
      <c r="O322" s="164" t="s">
        <v>2857</v>
      </c>
      <c r="P322" s="165" t="s">
        <v>2858</v>
      </c>
      <c r="Q322" s="242">
        <v>1971.1090322053017</v>
      </c>
      <c r="R322" s="242">
        <f t="shared" si="52"/>
        <v>2325.9086580022558</v>
      </c>
      <c r="S322" s="242">
        <v>1527.6094999591085</v>
      </c>
      <c r="T322" s="242">
        <f t="shared" si="53"/>
        <v>1802.579209951748</v>
      </c>
      <c r="U322" s="242">
        <f t="shared" si="54"/>
        <v>1527.6094999591085</v>
      </c>
      <c r="V322" s="242">
        <f t="shared" si="55"/>
        <v>1802.579209951748</v>
      </c>
      <c r="W322" s="163" t="s">
        <v>3327</v>
      </c>
      <c r="X322" s="7" t="s">
        <v>133</v>
      </c>
      <c r="Y322" s="7" t="s">
        <v>133</v>
      </c>
      <c r="Z322" s="163" t="s">
        <v>144</v>
      </c>
      <c r="AA322" s="10">
        <v>42490</v>
      </c>
      <c r="AB322" s="10">
        <f t="shared" si="58"/>
        <v>42525</v>
      </c>
      <c r="AC322" s="163" t="s">
        <v>501</v>
      </c>
      <c r="AD322" s="220" t="s">
        <v>501</v>
      </c>
      <c r="AE322" s="164" t="str">
        <f t="shared" si="50"/>
        <v>Выполнение СМР, ПНР, оборудование, материалы</v>
      </c>
      <c r="AF322" s="165" t="s">
        <v>146</v>
      </c>
      <c r="AG322" s="163">
        <v>796</v>
      </c>
      <c r="AH322" s="163" t="s">
        <v>147</v>
      </c>
      <c r="AI322" s="163">
        <v>1</v>
      </c>
      <c r="AJ322" s="163">
        <v>45</v>
      </c>
      <c r="AK322" s="163" t="s">
        <v>1128</v>
      </c>
      <c r="AL322" s="243">
        <f t="shared" si="56"/>
        <v>42545</v>
      </c>
      <c r="AM322" s="243">
        <f t="shared" si="57"/>
        <v>42545</v>
      </c>
      <c r="AN322" s="10">
        <v>42735</v>
      </c>
      <c r="AO322" s="11">
        <v>2016</v>
      </c>
      <c r="AP322" s="11" t="s">
        <v>501</v>
      </c>
      <c r="AQ322" s="11" t="s">
        <v>136</v>
      </c>
      <c r="AR322" s="244" t="s">
        <v>501</v>
      </c>
      <c r="AS322" s="7" t="s">
        <v>2859</v>
      </c>
      <c r="AT322" s="220" t="s">
        <v>4206</v>
      </c>
      <c r="AU322" s="164" t="s">
        <v>4207</v>
      </c>
      <c r="AV322" s="8" t="s">
        <v>2862</v>
      </c>
      <c r="AW322" s="245">
        <v>42735</v>
      </c>
      <c r="AX322" s="170">
        <v>2634.0651352536756</v>
      </c>
      <c r="AY322" s="170">
        <v>2041.4004837999998</v>
      </c>
      <c r="AZ322" s="220"/>
      <c r="BA322" s="220"/>
      <c r="BB322" s="163" t="s">
        <v>136</v>
      </c>
      <c r="BC322" s="7" t="s">
        <v>3951</v>
      </c>
      <c r="BD322" s="143">
        <v>102.02987999999999</v>
      </c>
      <c r="BE322" s="123" t="s">
        <v>2864</v>
      </c>
    </row>
    <row r="323" spans="1:57" s="144" customFormat="1" ht="101.25" customHeight="1">
      <c r="A323" s="7">
        <v>2</v>
      </c>
      <c r="B323" s="7" t="s">
        <v>4208</v>
      </c>
      <c r="C323" s="7" t="s">
        <v>133</v>
      </c>
      <c r="D323" s="7" t="s">
        <v>2871</v>
      </c>
      <c r="E323" s="163" t="s">
        <v>2851</v>
      </c>
      <c r="F323" s="7" t="s">
        <v>2852</v>
      </c>
      <c r="G323" s="163" t="s">
        <v>2853</v>
      </c>
      <c r="H323" s="73" t="s">
        <v>408</v>
      </c>
      <c r="I323" s="11">
        <v>880857</v>
      </c>
      <c r="J323" s="164" t="s">
        <v>4209</v>
      </c>
      <c r="K323" s="164" t="s">
        <v>2937</v>
      </c>
      <c r="L323" s="164" t="str">
        <f t="shared" si="51"/>
        <v>СМР, ПНР, оборудование, материалы</v>
      </c>
      <c r="M323" s="165" t="s">
        <v>2856</v>
      </c>
      <c r="N323" s="62" t="s">
        <v>2675</v>
      </c>
      <c r="O323" s="164" t="s">
        <v>2857</v>
      </c>
      <c r="P323" s="165" t="s">
        <v>2858</v>
      </c>
      <c r="Q323" s="242">
        <v>1971.1090322053017</v>
      </c>
      <c r="R323" s="242">
        <f t="shared" si="52"/>
        <v>2325.9086580022558</v>
      </c>
      <c r="S323" s="242">
        <v>1527.6094999591085</v>
      </c>
      <c r="T323" s="242">
        <f t="shared" si="53"/>
        <v>1802.579209951748</v>
      </c>
      <c r="U323" s="242">
        <f t="shared" si="54"/>
        <v>1527.6094999591085</v>
      </c>
      <c r="V323" s="242">
        <f t="shared" si="55"/>
        <v>1802.579209951748</v>
      </c>
      <c r="W323" s="163" t="s">
        <v>3327</v>
      </c>
      <c r="X323" s="7" t="s">
        <v>133</v>
      </c>
      <c r="Y323" s="7" t="s">
        <v>133</v>
      </c>
      <c r="Z323" s="163" t="s">
        <v>144</v>
      </c>
      <c r="AA323" s="10">
        <v>42490</v>
      </c>
      <c r="AB323" s="10">
        <f t="shared" si="58"/>
        <v>42525</v>
      </c>
      <c r="AC323" s="163" t="s">
        <v>501</v>
      </c>
      <c r="AD323" s="220" t="s">
        <v>501</v>
      </c>
      <c r="AE323" s="164" t="str">
        <f t="shared" si="50"/>
        <v>Выполнение СМР, ПНР, оборудование, материалы</v>
      </c>
      <c r="AF323" s="165" t="s">
        <v>146</v>
      </c>
      <c r="AG323" s="163">
        <v>796</v>
      </c>
      <c r="AH323" s="163" t="s">
        <v>147</v>
      </c>
      <c r="AI323" s="163">
        <v>1</v>
      </c>
      <c r="AJ323" s="163">
        <v>45</v>
      </c>
      <c r="AK323" s="163" t="s">
        <v>1128</v>
      </c>
      <c r="AL323" s="243">
        <f t="shared" si="56"/>
        <v>42545</v>
      </c>
      <c r="AM323" s="243">
        <f t="shared" si="57"/>
        <v>42545</v>
      </c>
      <c r="AN323" s="10">
        <v>42735</v>
      </c>
      <c r="AO323" s="11">
        <v>2016</v>
      </c>
      <c r="AP323" s="11" t="s">
        <v>501</v>
      </c>
      <c r="AQ323" s="11" t="s">
        <v>136</v>
      </c>
      <c r="AR323" s="244" t="s">
        <v>501</v>
      </c>
      <c r="AS323" s="7" t="s">
        <v>2859</v>
      </c>
      <c r="AT323" s="220" t="s">
        <v>4210</v>
      </c>
      <c r="AU323" s="164" t="s">
        <v>4211</v>
      </c>
      <c r="AV323" s="8" t="s">
        <v>2862</v>
      </c>
      <c r="AW323" s="245">
        <v>42735</v>
      </c>
      <c r="AX323" s="170">
        <v>2634.0651352536756</v>
      </c>
      <c r="AY323" s="170">
        <v>2041.4004837999998</v>
      </c>
      <c r="AZ323" s="220"/>
      <c r="BA323" s="220"/>
      <c r="BB323" s="163" t="s">
        <v>136</v>
      </c>
      <c r="BC323" s="7" t="s">
        <v>3951</v>
      </c>
      <c r="BD323" s="143">
        <v>102.02987999999999</v>
      </c>
      <c r="BE323" s="123" t="s">
        <v>2864</v>
      </c>
    </row>
    <row r="324" spans="1:57" s="144" customFormat="1" ht="101.25" customHeight="1">
      <c r="A324" s="7">
        <v>2</v>
      </c>
      <c r="B324" s="7" t="s">
        <v>4212</v>
      </c>
      <c r="C324" s="7" t="s">
        <v>133</v>
      </c>
      <c r="D324" s="7" t="s">
        <v>2871</v>
      </c>
      <c r="E324" s="163" t="s">
        <v>2851</v>
      </c>
      <c r="F324" s="7" t="s">
        <v>2852</v>
      </c>
      <c r="G324" s="163" t="s">
        <v>2853</v>
      </c>
      <c r="H324" s="73" t="s">
        <v>408</v>
      </c>
      <c r="I324" s="11">
        <v>880858</v>
      </c>
      <c r="J324" s="164" t="s">
        <v>4213</v>
      </c>
      <c r="K324" s="164" t="s">
        <v>2937</v>
      </c>
      <c r="L324" s="164" t="str">
        <f t="shared" si="51"/>
        <v>СМР, ПНР, оборудование, материалы</v>
      </c>
      <c r="M324" s="165" t="s">
        <v>2856</v>
      </c>
      <c r="N324" s="62" t="s">
        <v>2675</v>
      </c>
      <c r="O324" s="164" t="s">
        <v>2857</v>
      </c>
      <c r="P324" s="165" t="s">
        <v>2858</v>
      </c>
      <c r="Q324" s="242">
        <v>1971.1090322053017</v>
      </c>
      <c r="R324" s="242">
        <f t="shared" si="52"/>
        <v>2325.9086580022558</v>
      </c>
      <c r="S324" s="242">
        <v>1527.6094999591085</v>
      </c>
      <c r="T324" s="242">
        <f t="shared" si="53"/>
        <v>1802.579209951748</v>
      </c>
      <c r="U324" s="242">
        <f t="shared" si="54"/>
        <v>1527.6094999591085</v>
      </c>
      <c r="V324" s="242">
        <f t="shared" si="55"/>
        <v>1802.579209951748</v>
      </c>
      <c r="W324" s="163" t="s">
        <v>3327</v>
      </c>
      <c r="X324" s="7" t="s">
        <v>133</v>
      </c>
      <c r="Y324" s="7" t="s">
        <v>133</v>
      </c>
      <c r="Z324" s="163" t="s">
        <v>144</v>
      </c>
      <c r="AA324" s="10">
        <v>42490</v>
      </c>
      <c r="AB324" s="10">
        <f t="shared" si="58"/>
        <v>42525</v>
      </c>
      <c r="AC324" s="163" t="s">
        <v>501</v>
      </c>
      <c r="AD324" s="220" t="s">
        <v>501</v>
      </c>
      <c r="AE324" s="164" t="str">
        <f t="shared" si="50"/>
        <v>Выполнение СМР, ПНР, оборудование, материалы</v>
      </c>
      <c r="AF324" s="165" t="s">
        <v>146</v>
      </c>
      <c r="AG324" s="163">
        <v>796</v>
      </c>
      <c r="AH324" s="163" t="s">
        <v>147</v>
      </c>
      <c r="AI324" s="163">
        <v>1</v>
      </c>
      <c r="AJ324" s="163">
        <v>45</v>
      </c>
      <c r="AK324" s="163" t="s">
        <v>1128</v>
      </c>
      <c r="AL324" s="243">
        <f t="shared" si="56"/>
        <v>42545</v>
      </c>
      <c r="AM324" s="243">
        <f t="shared" si="57"/>
        <v>42545</v>
      </c>
      <c r="AN324" s="10">
        <v>42735</v>
      </c>
      <c r="AO324" s="11">
        <v>2016</v>
      </c>
      <c r="AP324" s="11" t="s">
        <v>501</v>
      </c>
      <c r="AQ324" s="11" t="s">
        <v>136</v>
      </c>
      <c r="AR324" s="244" t="s">
        <v>501</v>
      </c>
      <c r="AS324" s="7" t="s">
        <v>2859</v>
      </c>
      <c r="AT324" s="220" t="s">
        <v>4214</v>
      </c>
      <c r="AU324" s="164" t="s">
        <v>4215</v>
      </c>
      <c r="AV324" s="8" t="s">
        <v>2862</v>
      </c>
      <c r="AW324" s="245">
        <v>42735</v>
      </c>
      <c r="AX324" s="170">
        <v>2634.0651352536756</v>
      </c>
      <c r="AY324" s="170">
        <v>2041.4004837999998</v>
      </c>
      <c r="AZ324" s="220"/>
      <c r="BA324" s="220"/>
      <c r="BB324" s="163" t="s">
        <v>136</v>
      </c>
      <c r="BC324" s="7" t="s">
        <v>3951</v>
      </c>
      <c r="BD324" s="143">
        <v>102.02987999999999</v>
      </c>
      <c r="BE324" s="123" t="s">
        <v>2864</v>
      </c>
    </row>
    <row r="325" spans="1:57" s="144" customFormat="1" ht="101.25" customHeight="1">
      <c r="A325" s="7">
        <v>2</v>
      </c>
      <c r="B325" s="7" t="s">
        <v>4216</v>
      </c>
      <c r="C325" s="7" t="s">
        <v>133</v>
      </c>
      <c r="D325" s="7" t="s">
        <v>2871</v>
      </c>
      <c r="E325" s="163" t="s">
        <v>2851</v>
      </c>
      <c r="F325" s="7" t="s">
        <v>2852</v>
      </c>
      <c r="G325" s="163" t="s">
        <v>2853</v>
      </c>
      <c r="H325" s="73" t="s">
        <v>408</v>
      </c>
      <c r="I325" s="11">
        <v>880859</v>
      </c>
      <c r="J325" s="164" t="s">
        <v>4217</v>
      </c>
      <c r="K325" s="164" t="s">
        <v>2937</v>
      </c>
      <c r="L325" s="164" t="str">
        <f t="shared" si="51"/>
        <v>СМР, ПНР, оборудование, материалы</v>
      </c>
      <c r="M325" s="165" t="s">
        <v>2856</v>
      </c>
      <c r="N325" s="62" t="s">
        <v>2675</v>
      </c>
      <c r="O325" s="164" t="s">
        <v>2857</v>
      </c>
      <c r="P325" s="165" t="s">
        <v>2858</v>
      </c>
      <c r="Q325" s="242">
        <v>1971.1090322053017</v>
      </c>
      <c r="R325" s="242">
        <f t="shared" si="52"/>
        <v>2325.9086580022558</v>
      </c>
      <c r="S325" s="242">
        <v>1527.6094999591085</v>
      </c>
      <c r="T325" s="242">
        <f t="shared" si="53"/>
        <v>1802.579209951748</v>
      </c>
      <c r="U325" s="242">
        <f t="shared" si="54"/>
        <v>1527.6094999591085</v>
      </c>
      <c r="V325" s="242">
        <f t="shared" si="55"/>
        <v>1802.579209951748</v>
      </c>
      <c r="W325" s="163" t="s">
        <v>3327</v>
      </c>
      <c r="X325" s="7" t="s">
        <v>133</v>
      </c>
      <c r="Y325" s="7" t="s">
        <v>133</v>
      </c>
      <c r="Z325" s="163" t="s">
        <v>144</v>
      </c>
      <c r="AA325" s="10">
        <v>42490</v>
      </c>
      <c r="AB325" s="10">
        <f t="shared" si="58"/>
        <v>42525</v>
      </c>
      <c r="AC325" s="163" t="s">
        <v>501</v>
      </c>
      <c r="AD325" s="220" t="s">
        <v>501</v>
      </c>
      <c r="AE325" s="164" t="str">
        <f t="shared" si="50"/>
        <v>Выполнение СМР, ПНР, оборудование, материалы</v>
      </c>
      <c r="AF325" s="165" t="s">
        <v>146</v>
      </c>
      <c r="AG325" s="163">
        <v>796</v>
      </c>
      <c r="AH325" s="163" t="s">
        <v>147</v>
      </c>
      <c r="AI325" s="163">
        <v>1</v>
      </c>
      <c r="AJ325" s="163">
        <v>45</v>
      </c>
      <c r="AK325" s="163" t="s">
        <v>1128</v>
      </c>
      <c r="AL325" s="243">
        <f t="shared" si="56"/>
        <v>42545</v>
      </c>
      <c r="AM325" s="243">
        <f t="shared" si="57"/>
        <v>42545</v>
      </c>
      <c r="AN325" s="10">
        <v>42735</v>
      </c>
      <c r="AO325" s="11">
        <v>2016</v>
      </c>
      <c r="AP325" s="11" t="s">
        <v>501</v>
      </c>
      <c r="AQ325" s="11" t="s">
        <v>136</v>
      </c>
      <c r="AR325" s="244" t="s">
        <v>501</v>
      </c>
      <c r="AS325" s="7" t="s">
        <v>2859</v>
      </c>
      <c r="AT325" s="220" t="s">
        <v>4218</v>
      </c>
      <c r="AU325" s="164" t="s">
        <v>4219</v>
      </c>
      <c r="AV325" s="8" t="s">
        <v>2862</v>
      </c>
      <c r="AW325" s="245">
        <v>42735</v>
      </c>
      <c r="AX325" s="170">
        <v>2634.0651352536756</v>
      </c>
      <c r="AY325" s="170">
        <v>2041.4004837999998</v>
      </c>
      <c r="AZ325" s="220"/>
      <c r="BA325" s="220"/>
      <c r="BB325" s="163" t="s">
        <v>136</v>
      </c>
      <c r="BC325" s="7" t="s">
        <v>3951</v>
      </c>
      <c r="BD325" s="143">
        <v>102.02987999999999</v>
      </c>
      <c r="BE325" s="123" t="s">
        <v>2864</v>
      </c>
    </row>
    <row r="326" spans="1:57" s="144" customFormat="1" ht="99.75" customHeight="1">
      <c r="A326" s="7">
        <v>2</v>
      </c>
      <c r="B326" s="7" t="s">
        <v>4220</v>
      </c>
      <c r="C326" s="7" t="s">
        <v>133</v>
      </c>
      <c r="D326" s="7" t="s">
        <v>2871</v>
      </c>
      <c r="E326" s="163" t="s">
        <v>2851</v>
      </c>
      <c r="F326" s="7" t="s">
        <v>2852</v>
      </c>
      <c r="G326" s="163" t="s">
        <v>2853</v>
      </c>
      <c r="H326" s="73" t="s">
        <v>408</v>
      </c>
      <c r="I326" s="11">
        <v>880860</v>
      </c>
      <c r="J326" s="164" t="s">
        <v>4221</v>
      </c>
      <c r="K326" s="164" t="s">
        <v>2937</v>
      </c>
      <c r="L326" s="164" t="str">
        <f t="shared" si="51"/>
        <v>СМР, ПНР, оборудование, материалы</v>
      </c>
      <c r="M326" s="165" t="s">
        <v>2856</v>
      </c>
      <c r="N326" s="62" t="s">
        <v>2675</v>
      </c>
      <c r="O326" s="164" t="s">
        <v>2857</v>
      </c>
      <c r="P326" s="165" t="s">
        <v>2858</v>
      </c>
      <c r="Q326" s="242">
        <v>1971.1090322053017</v>
      </c>
      <c r="R326" s="242">
        <f t="shared" si="52"/>
        <v>2325.9086580022558</v>
      </c>
      <c r="S326" s="242">
        <v>1527.6094999591085</v>
      </c>
      <c r="T326" s="242">
        <f t="shared" si="53"/>
        <v>1802.579209951748</v>
      </c>
      <c r="U326" s="242">
        <f t="shared" si="54"/>
        <v>1527.6094999591085</v>
      </c>
      <c r="V326" s="242">
        <f t="shared" si="55"/>
        <v>1802.579209951748</v>
      </c>
      <c r="W326" s="163" t="s">
        <v>3327</v>
      </c>
      <c r="X326" s="7" t="s">
        <v>133</v>
      </c>
      <c r="Y326" s="7" t="s">
        <v>133</v>
      </c>
      <c r="Z326" s="163" t="s">
        <v>144</v>
      </c>
      <c r="AA326" s="10">
        <v>42490</v>
      </c>
      <c r="AB326" s="10">
        <f t="shared" si="58"/>
        <v>42525</v>
      </c>
      <c r="AC326" s="163" t="s">
        <v>501</v>
      </c>
      <c r="AD326" s="220" t="s">
        <v>501</v>
      </c>
      <c r="AE326" s="164" t="str">
        <f t="shared" si="50"/>
        <v>Выполнение СМР, ПНР, оборудование, материалы</v>
      </c>
      <c r="AF326" s="165" t="s">
        <v>146</v>
      </c>
      <c r="AG326" s="163">
        <v>796</v>
      </c>
      <c r="AH326" s="163" t="s">
        <v>147</v>
      </c>
      <c r="AI326" s="163">
        <v>1</v>
      </c>
      <c r="AJ326" s="163">
        <v>45</v>
      </c>
      <c r="AK326" s="163" t="s">
        <v>1128</v>
      </c>
      <c r="AL326" s="243">
        <f t="shared" si="56"/>
        <v>42545</v>
      </c>
      <c r="AM326" s="243">
        <f t="shared" si="57"/>
        <v>42545</v>
      </c>
      <c r="AN326" s="10">
        <v>42735</v>
      </c>
      <c r="AO326" s="11">
        <v>2016</v>
      </c>
      <c r="AP326" s="11" t="s">
        <v>501</v>
      </c>
      <c r="AQ326" s="11" t="s">
        <v>136</v>
      </c>
      <c r="AR326" s="244" t="s">
        <v>501</v>
      </c>
      <c r="AS326" s="7" t="s">
        <v>2859</v>
      </c>
      <c r="AT326" s="220" t="s">
        <v>4222</v>
      </c>
      <c r="AU326" s="164" t="s">
        <v>4223</v>
      </c>
      <c r="AV326" s="8" t="s">
        <v>2862</v>
      </c>
      <c r="AW326" s="245">
        <v>42735</v>
      </c>
      <c r="AX326" s="170">
        <v>2634.0651352536756</v>
      </c>
      <c r="AY326" s="170">
        <v>2041.4004837999998</v>
      </c>
      <c r="AZ326" s="220"/>
      <c r="BA326" s="220"/>
      <c r="BB326" s="163" t="s">
        <v>136</v>
      </c>
      <c r="BC326" s="7" t="s">
        <v>3951</v>
      </c>
      <c r="BD326" s="143">
        <v>102.02987999999999</v>
      </c>
      <c r="BE326" s="123" t="s">
        <v>2864</v>
      </c>
    </row>
    <row r="327" spans="1:57" s="144" customFormat="1" ht="99.75" customHeight="1">
      <c r="A327" s="7">
        <v>2</v>
      </c>
      <c r="B327" s="7" t="s">
        <v>4224</v>
      </c>
      <c r="C327" s="7" t="s">
        <v>133</v>
      </c>
      <c r="D327" s="7" t="s">
        <v>2871</v>
      </c>
      <c r="E327" s="163" t="s">
        <v>2851</v>
      </c>
      <c r="F327" s="7" t="s">
        <v>2852</v>
      </c>
      <c r="G327" s="163" t="s">
        <v>2853</v>
      </c>
      <c r="H327" s="73" t="s">
        <v>408</v>
      </c>
      <c r="I327" s="11">
        <v>880861</v>
      </c>
      <c r="J327" s="164" t="s">
        <v>4225</v>
      </c>
      <c r="K327" s="164" t="s">
        <v>2937</v>
      </c>
      <c r="L327" s="164" t="str">
        <f t="shared" si="51"/>
        <v>СМР, ПНР, оборудование, материалы</v>
      </c>
      <c r="M327" s="165" t="s">
        <v>2856</v>
      </c>
      <c r="N327" s="62" t="s">
        <v>2675</v>
      </c>
      <c r="O327" s="164" t="s">
        <v>2857</v>
      </c>
      <c r="P327" s="165" t="s">
        <v>2858</v>
      </c>
      <c r="Q327" s="242">
        <v>1971.1090322053017</v>
      </c>
      <c r="R327" s="242">
        <f t="shared" si="52"/>
        <v>2325.9086580022558</v>
      </c>
      <c r="S327" s="242">
        <v>1527.6094999591085</v>
      </c>
      <c r="T327" s="242">
        <f t="shared" si="53"/>
        <v>1802.579209951748</v>
      </c>
      <c r="U327" s="242">
        <f t="shared" si="54"/>
        <v>1527.6094999591085</v>
      </c>
      <c r="V327" s="242">
        <f t="shared" si="55"/>
        <v>1802.579209951748</v>
      </c>
      <c r="W327" s="163" t="s">
        <v>3327</v>
      </c>
      <c r="X327" s="7" t="s">
        <v>133</v>
      </c>
      <c r="Y327" s="7" t="s">
        <v>133</v>
      </c>
      <c r="Z327" s="163" t="s">
        <v>144</v>
      </c>
      <c r="AA327" s="10">
        <v>42490</v>
      </c>
      <c r="AB327" s="10">
        <f t="shared" si="58"/>
        <v>42525</v>
      </c>
      <c r="AC327" s="163" t="s">
        <v>501</v>
      </c>
      <c r="AD327" s="220" t="s">
        <v>501</v>
      </c>
      <c r="AE327" s="164" t="str">
        <f t="shared" si="50"/>
        <v>Выполнение СМР, ПНР, оборудование, материалы</v>
      </c>
      <c r="AF327" s="165" t="s">
        <v>146</v>
      </c>
      <c r="AG327" s="163">
        <v>796</v>
      </c>
      <c r="AH327" s="163" t="s">
        <v>147</v>
      </c>
      <c r="AI327" s="163">
        <v>1</v>
      </c>
      <c r="AJ327" s="163">
        <v>45</v>
      </c>
      <c r="AK327" s="163" t="s">
        <v>1128</v>
      </c>
      <c r="AL327" s="243">
        <f t="shared" si="56"/>
        <v>42545</v>
      </c>
      <c r="AM327" s="243">
        <f t="shared" si="57"/>
        <v>42545</v>
      </c>
      <c r="AN327" s="10">
        <v>42735</v>
      </c>
      <c r="AO327" s="11">
        <v>2016</v>
      </c>
      <c r="AP327" s="11" t="s">
        <v>501</v>
      </c>
      <c r="AQ327" s="11" t="s">
        <v>136</v>
      </c>
      <c r="AR327" s="244" t="s">
        <v>501</v>
      </c>
      <c r="AS327" s="7" t="s">
        <v>2859</v>
      </c>
      <c r="AT327" s="220" t="s">
        <v>4226</v>
      </c>
      <c r="AU327" s="164" t="s">
        <v>4227</v>
      </c>
      <c r="AV327" s="8" t="s">
        <v>2862</v>
      </c>
      <c r="AW327" s="245">
        <v>42735</v>
      </c>
      <c r="AX327" s="170">
        <v>2634.0651352536756</v>
      </c>
      <c r="AY327" s="170">
        <v>2041.4004837999998</v>
      </c>
      <c r="AZ327" s="220"/>
      <c r="BA327" s="220"/>
      <c r="BB327" s="163" t="s">
        <v>136</v>
      </c>
      <c r="BC327" s="7" t="s">
        <v>3951</v>
      </c>
      <c r="BD327" s="143">
        <v>102.02987999999999</v>
      </c>
      <c r="BE327" s="123" t="s">
        <v>2864</v>
      </c>
    </row>
    <row r="328" spans="1:57" s="144" customFormat="1" ht="99.75" customHeight="1">
      <c r="A328" s="7">
        <v>2</v>
      </c>
      <c r="B328" s="7" t="s">
        <v>4228</v>
      </c>
      <c r="C328" s="7" t="s">
        <v>133</v>
      </c>
      <c r="D328" s="7" t="s">
        <v>2871</v>
      </c>
      <c r="E328" s="163" t="s">
        <v>2851</v>
      </c>
      <c r="F328" s="7" t="s">
        <v>2852</v>
      </c>
      <c r="G328" s="163" t="s">
        <v>2853</v>
      </c>
      <c r="H328" s="73" t="s">
        <v>408</v>
      </c>
      <c r="I328" s="11">
        <v>880862</v>
      </c>
      <c r="J328" s="164" t="s">
        <v>4229</v>
      </c>
      <c r="K328" s="164" t="s">
        <v>2937</v>
      </c>
      <c r="L328" s="164" t="str">
        <f t="shared" si="51"/>
        <v>СМР, ПНР, оборудование, материалы</v>
      </c>
      <c r="M328" s="165" t="s">
        <v>2856</v>
      </c>
      <c r="N328" s="62" t="s">
        <v>2675</v>
      </c>
      <c r="O328" s="164" t="s">
        <v>2857</v>
      </c>
      <c r="P328" s="165" t="s">
        <v>2858</v>
      </c>
      <c r="Q328" s="242">
        <v>1971.1090322053017</v>
      </c>
      <c r="R328" s="242">
        <f t="shared" si="52"/>
        <v>2325.9086580022558</v>
      </c>
      <c r="S328" s="242">
        <v>1527.6094999591085</v>
      </c>
      <c r="T328" s="242">
        <f t="shared" si="53"/>
        <v>1802.579209951748</v>
      </c>
      <c r="U328" s="242">
        <f t="shared" si="54"/>
        <v>1527.6094999591085</v>
      </c>
      <c r="V328" s="242">
        <f t="shared" si="55"/>
        <v>1802.579209951748</v>
      </c>
      <c r="W328" s="163" t="s">
        <v>3327</v>
      </c>
      <c r="X328" s="7" t="s">
        <v>133</v>
      </c>
      <c r="Y328" s="7" t="s">
        <v>133</v>
      </c>
      <c r="Z328" s="163" t="s">
        <v>144</v>
      </c>
      <c r="AA328" s="10">
        <v>42490</v>
      </c>
      <c r="AB328" s="10">
        <f t="shared" si="58"/>
        <v>42525</v>
      </c>
      <c r="AC328" s="163" t="s">
        <v>501</v>
      </c>
      <c r="AD328" s="220" t="s">
        <v>501</v>
      </c>
      <c r="AE328" s="164" t="str">
        <f t="shared" si="50"/>
        <v>Выполнение СМР, ПНР, оборудование, материалы</v>
      </c>
      <c r="AF328" s="165" t="s">
        <v>146</v>
      </c>
      <c r="AG328" s="163">
        <v>796</v>
      </c>
      <c r="AH328" s="163" t="s">
        <v>147</v>
      </c>
      <c r="AI328" s="163">
        <v>1</v>
      </c>
      <c r="AJ328" s="163">
        <v>45</v>
      </c>
      <c r="AK328" s="163" t="s">
        <v>1128</v>
      </c>
      <c r="AL328" s="243">
        <f t="shared" si="56"/>
        <v>42545</v>
      </c>
      <c r="AM328" s="243">
        <f t="shared" si="57"/>
        <v>42545</v>
      </c>
      <c r="AN328" s="10">
        <v>42735</v>
      </c>
      <c r="AO328" s="11">
        <v>2016</v>
      </c>
      <c r="AP328" s="11" t="s">
        <v>501</v>
      </c>
      <c r="AQ328" s="11" t="s">
        <v>136</v>
      </c>
      <c r="AR328" s="244" t="s">
        <v>501</v>
      </c>
      <c r="AS328" s="7" t="s">
        <v>2859</v>
      </c>
      <c r="AT328" s="220" t="s">
        <v>4230</v>
      </c>
      <c r="AU328" s="164" t="s">
        <v>4231</v>
      </c>
      <c r="AV328" s="8" t="s">
        <v>2862</v>
      </c>
      <c r="AW328" s="245">
        <v>42735</v>
      </c>
      <c r="AX328" s="170">
        <v>2634.0651352536756</v>
      </c>
      <c r="AY328" s="170">
        <v>2041.4004837999998</v>
      </c>
      <c r="AZ328" s="220"/>
      <c r="BA328" s="220"/>
      <c r="BB328" s="163" t="s">
        <v>136</v>
      </c>
      <c r="BC328" s="7" t="s">
        <v>3951</v>
      </c>
      <c r="BD328" s="143">
        <v>102.02987999999999</v>
      </c>
      <c r="BE328" s="123" t="s">
        <v>2864</v>
      </c>
    </row>
    <row r="329" spans="1:57" s="144" customFormat="1" ht="119.25" customHeight="1">
      <c r="A329" s="7">
        <v>2</v>
      </c>
      <c r="B329" s="7" t="s">
        <v>4232</v>
      </c>
      <c r="C329" s="7" t="s">
        <v>133</v>
      </c>
      <c r="D329" s="7" t="s">
        <v>2871</v>
      </c>
      <c r="E329" s="163" t="s">
        <v>2851</v>
      </c>
      <c r="F329" s="7" t="s">
        <v>2852</v>
      </c>
      <c r="G329" s="163" t="s">
        <v>2853</v>
      </c>
      <c r="H329" s="73" t="s">
        <v>408</v>
      </c>
      <c r="I329" s="11">
        <v>880863</v>
      </c>
      <c r="J329" s="164" t="s">
        <v>4233</v>
      </c>
      <c r="K329" s="164" t="s">
        <v>2937</v>
      </c>
      <c r="L329" s="164" t="str">
        <f t="shared" si="51"/>
        <v>СМР, ПНР, оборудование, материалы</v>
      </c>
      <c r="M329" s="165" t="s">
        <v>2856</v>
      </c>
      <c r="N329" s="62" t="s">
        <v>2675</v>
      </c>
      <c r="O329" s="164" t="s">
        <v>2857</v>
      </c>
      <c r="P329" s="165" t="s">
        <v>2858</v>
      </c>
      <c r="Q329" s="242">
        <v>1971.1090322053017</v>
      </c>
      <c r="R329" s="242">
        <f t="shared" si="52"/>
        <v>2325.9086580022558</v>
      </c>
      <c r="S329" s="242">
        <v>1527.6094999591085</v>
      </c>
      <c r="T329" s="242">
        <f t="shared" si="53"/>
        <v>1802.579209951748</v>
      </c>
      <c r="U329" s="242">
        <f t="shared" si="54"/>
        <v>1527.6094999591085</v>
      </c>
      <c r="V329" s="242">
        <f t="shared" si="55"/>
        <v>1802.579209951748</v>
      </c>
      <c r="W329" s="163" t="s">
        <v>3327</v>
      </c>
      <c r="X329" s="7" t="s">
        <v>133</v>
      </c>
      <c r="Y329" s="7" t="s">
        <v>133</v>
      </c>
      <c r="Z329" s="163" t="s">
        <v>144</v>
      </c>
      <c r="AA329" s="10">
        <v>42490</v>
      </c>
      <c r="AB329" s="10">
        <f t="shared" si="58"/>
        <v>42525</v>
      </c>
      <c r="AC329" s="163" t="s">
        <v>501</v>
      </c>
      <c r="AD329" s="220" t="s">
        <v>501</v>
      </c>
      <c r="AE329" s="164" t="str">
        <f t="shared" si="50"/>
        <v>Выполнение СМР, ПНР, оборудование, материалы</v>
      </c>
      <c r="AF329" s="165" t="s">
        <v>146</v>
      </c>
      <c r="AG329" s="163">
        <v>796</v>
      </c>
      <c r="AH329" s="163" t="s">
        <v>147</v>
      </c>
      <c r="AI329" s="163">
        <v>1</v>
      </c>
      <c r="AJ329" s="163">
        <v>45</v>
      </c>
      <c r="AK329" s="163" t="s">
        <v>1128</v>
      </c>
      <c r="AL329" s="243">
        <f t="shared" si="56"/>
        <v>42545</v>
      </c>
      <c r="AM329" s="243">
        <f t="shared" si="57"/>
        <v>42545</v>
      </c>
      <c r="AN329" s="10">
        <v>42735</v>
      </c>
      <c r="AO329" s="11">
        <v>2016</v>
      </c>
      <c r="AP329" s="11" t="s">
        <v>501</v>
      </c>
      <c r="AQ329" s="11" t="s">
        <v>136</v>
      </c>
      <c r="AR329" s="244" t="s">
        <v>501</v>
      </c>
      <c r="AS329" s="7" t="s">
        <v>2859</v>
      </c>
      <c r="AT329" s="220" t="s">
        <v>4234</v>
      </c>
      <c r="AU329" s="164" t="s">
        <v>4235</v>
      </c>
      <c r="AV329" s="8" t="s">
        <v>2862</v>
      </c>
      <c r="AW329" s="245">
        <v>42735</v>
      </c>
      <c r="AX329" s="170">
        <v>2634.0651352536756</v>
      </c>
      <c r="AY329" s="170">
        <v>2041.4004837999998</v>
      </c>
      <c r="AZ329" s="220"/>
      <c r="BA329" s="220"/>
      <c r="BB329" s="163" t="s">
        <v>136</v>
      </c>
      <c r="BC329" s="7" t="s">
        <v>3951</v>
      </c>
      <c r="BD329" s="143">
        <v>102.02987999999999</v>
      </c>
      <c r="BE329" s="123" t="s">
        <v>2864</v>
      </c>
    </row>
    <row r="330" spans="1:57" s="144" customFormat="1" ht="119.25" customHeight="1">
      <c r="A330" s="7">
        <v>2</v>
      </c>
      <c r="B330" s="7" t="s">
        <v>4236</v>
      </c>
      <c r="C330" s="7" t="s">
        <v>133</v>
      </c>
      <c r="D330" s="7" t="s">
        <v>2871</v>
      </c>
      <c r="E330" s="163" t="s">
        <v>2851</v>
      </c>
      <c r="F330" s="7" t="s">
        <v>2852</v>
      </c>
      <c r="G330" s="163" t="s">
        <v>2853</v>
      </c>
      <c r="H330" s="73" t="s">
        <v>408</v>
      </c>
      <c r="I330" s="11">
        <v>880864</v>
      </c>
      <c r="J330" s="164" t="s">
        <v>4237</v>
      </c>
      <c r="K330" s="164" t="s">
        <v>2937</v>
      </c>
      <c r="L330" s="164" t="str">
        <f t="shared" si="51"/>
        <v>СМР, ПНР, оборудование, материалы</v>
      </c>
      <c r="M330" s="165" t="s">
        <v>2856</v>
      </c>
      <c r="N330" s="62" t="s">
        <v>2675</v>
      </c>
      <c r="O330" s="164" t="s">
        <v>2857</v>
      </c>
      <c r="P330" s="165" t="s">
        <v>2858</v>
      </c>
      <c r="Q330" s="242">
        <v>1971.1090322053017</v>
      </c>
      <c r="R330" s="242">
        <f t="shared" si="52"/>
        <v>2325.9086580022558</v>
      </c>
      <c r="S330" s="242">
        <v>1527.6094999591085</v>
      </c>
      <c r="T330" s="242">
        <f t="shared" si="53"/>
        <v>1802.579209951748</v>
      </c>
      <c r="U330" s="242">
        <f t="shared" si="54"/>
        <v>1527.6094999591085</v>
      </c>
      <c r="V330" s="242">
        <f t="shared" si="55"/>
        <v>1802.579209951748</v>
      </c>
      <c r="W330" s="163" t="s">
        <v>3327</v>
      </c>
      <c r="X330" s="7" t="s">
        <v>133</v>
      </c>
      <c r="Y330" s="7" t="s">
        <v>133</v>
      </c>
      <c r="Z330" s="163" t="s">
        <v>144</v>
      </c>
      <c r="AA330" s="10">
        <v>42490</v>
      </c>
      <c r="AB330" s="10">
        <f t="shared" si="58"/>
        <v>42525</v>
      </c>
      <c r="AC330" s="163" t="s">
        <v>501</v>
      </c>
      <c r="AD330" s="220" t="s">
        <v>501</v>
      </c>
      <c r="AE330" s="164" t="str">
        <f t="shared" si="50"/>
        <v>Выполнение СМР, ПНР, оборудование, материалы</v>
      </c>
      <c r="AF330" s="165" t="s">
        <v>146</v>
      </c>
      <c r="AG330" s="163">
        <v>796</v>
      </c>
      <c r="AH330" s="163" t="s">
        <v>147</v>
      </c>
      <c r="AI330" s="163">
        <v>1</v>
      </c>
      <c r="AJ330" s="163">
        <v>45</v>
      </c>
      <c r="AK330" s="163" t="s">
        <v>1128</v>
      </c>
      <c r="AL330" s="243">
        <f t="shared" si="56"/>
        <v>42545</v>
      </c>
      <c r="AM330" s="243">
        <f t="shared" si="57"/>
        <v>42545</v>
      </c>
      <c r="AN330" s="10">
        <v>42735</v>
      </c>
      <c r="AO330" s="11">
        <v>2016</v>
      </c>
      <c r="AP330" s="11" t="s">
        <v>501</v>
      </c>
      <c r="AQ330" s="11" t="s">
        <v>136</v>
      </c>
      <c r="AR330" s="244" t="s">
        <v>501</v>
      </c>
      <c r="AS330" s="7" t="s">
        <v>2859</v>
      </c>
      <c r="AT330" s="220" t="s">
        <v>4238</v>
      </c>
      <c r="AU330" s="164" t="s">
        <v>4239</v>
      </c>
      <c r="AV330" s="8" t="s">
        <v>2862</v>
      </c>
      <c r="AW330" s="245">
        <v>42735</v>
      </c>
      <c r="AX330" s="170">
        <v>2634.0651352536756</v>
      </c>
      <c r="AY330" s="170">
        <v>2041.4004837999998</v>
      </c>
      <c r="AZ330" s="220"/>
      <c r="BA330" s="220"/>
      <c r="BB330" s="163" t="s">
        <v>136</v>
      </c>
      <c r="BC330" s="7" t="s">
        <v>3951</v>
      </c>
      <c r="BD330" s="143">
        <v>102.02987999999999</v>
      </c>
      <c r="BE330" s="123" t="s">
        <v>2864</v>
      </c>
    </row>
    <row r="331" spans="1:57" s="144" customFormat="1" ht="119.25" customHeight="1">
      <c r="A331" s="7">
        <v>2</v>
      </c>
      <c r="B331" s="7" t="s">
        <v>4240</v>
      </c>
      <c r="C331" s="7" t="s">
        <v>133</v>
      </c>
      <c r="D331" s="7" t="s">
        <v>2871</v>
      </c>
      <c r="E331" s="163" t="s">
        <v>2851</v>
      </c>
      <c r="F331" s="7" t="s">
        <v>2852</v>
      </c>
      <c r="G331" s="163" t="s">
        <v>2853</v>
      </c>
      <c r="H331" s="73" t="s">
        <v>408</v>
      </c>
      <c r="I331" s="11">
        <v>880865</v>
      </c>
      <c r="J331" s="164" t="s">
        <v>4241</v>
      </c>
      <c r="K331" s="164" t="s">
        <v>2937</v>
      </c>
      <c r="L331" s="164" t="str">
        <f t="shared" si="51"/>
        <v>СМР, ПНР, оборудование, материалы</v>
      </c>
      <c r="M331" s="165" t="s">
        <v>2856</v>
      </c>
      <c r="N331" s="62" t="s">
        <v>2675</v>
      </c>
      <c r="O331" s="164" t="s">
        <v>2857</v>
      </c>
      <c r="P331" s="165" t="s">
        <v>2858</v>
      </c>
      <c r="Q331" s="242">
        <v>1971.1090322053017</v>
      </c>
      <c r="R331" s="242">
        <f t="shared" si="52"/>
        <v>2325.9086580022558</v>
      </c>
      <c r="S331" s="242">
        <v>1527.6094999591085</v>
      </c>
      <c r="T331" s="242">
        <f t="shared" si="53"/>
        <v>1802.579209951748</v>
      </c>
      <c r="U331" s="242">
        <f t="shared" si="54"/>
        <v>1527.6094999591085</v>
      </c>
      <c r="V331" s="242">
        <f t="shared" si="55"/>
        <v>1802.579209951748</v>
      </c>
      <c r="W331" s="163" t="s">
        <v>3327</v>
      </c>
      <c r="X331" s="7" t="s">
        <v>133</v>
      </c>
      <c r="Y331" s="7" t="s">
        <v>133</v>
      </c>
      <c r="Z331" s="163" t="s">
        <v>144</v>
      </c>
      <c r="AA331" s="10">
        <v>42490</v>
      </c>
      <c r="AB331" s="10">
        <f t="shared" si="58"/>
        <v>42525</v>
      </c>
      <c r="AC331" s="163" t="s">
        <v>501</v>
      </c>
      <c r="AD331" s="220" t="s">
        <v>501</v>
      </c>
      <c r="AE331" s="164" t="str">
        <f t="shared" si="50"/>
        <v>Выполнение СМР, ПНР, оборудование, материалы</v>
      </c>
      <c r="AF331" s="165" t="s">
        <v>146</v>
      </c>
      <c r="AG331" s="163">
        <v>796</v>
      </c>
      <c r="AH331" s="163" t="s">
        <v>147</v>
      </c>
      <c r="AI331" s="163">
        <v>1</v>
      </c>
      <c r="AJ331" s="163">
        <v>45</v>
      </c>
      <c r="AK331" s="163" t="s">
        <v>1128</v>
      </c>
      <c r="AL331" s="243">
        <f t="shared" si="56"/>
        <v>42545</v>
      </c>
      <c r="AM331" s="243">
        <f t="shared" si="57"/>
        <v>42545</v>
      </c>
      <c r="AN331" s="10">
        <v>42735</v>
      </c>
      <c r="AO331" s="11">
        <v>2016</v>
      </c>
      <c r="AP331" s="11" t="s">
        <v>501</v>
      </c>
      <c r="AQ331" s="11" t="s">
        <v>136</v>
      </c>
      <c r="AR331" s="244" t="s">
        <v>501</v>
      </c>
      <c r="AS331" s="7" t="s">
        <v>2859</v>
      </c>
      <c r="AT331" s="220" t="s">
        <v>4242</v>
      </c>
      <c r="AU331" s="164" t="s">
        <v>4243</v>
      </c>
      <c r="AV331" s="8" t="s">
        <v>2862</v>
      </c>
      <c r="AW331" s="245">
        <v>42735</v>
      </c>
      <c r="AX331" s="170">
        <v>2634.0651352536756</v>
      </c>
      <c r="AY331" s="170">
        <v>2041.4004837999998</v>
      </c>
      <c r="AZ331" s="220"/>
      <c r="BA331" s="220"/>
      <c r="BB331" s="163" t="s">
        <v>136</v>
      </c>
      <c r="BC331" s="7" t="s">
        <v>3951</v>
      </c>
      <c r="BD331" s="143">
        <v>102.02987999999999</v>
      </c>
      <c r="BE331" s="123" t="s">
        <v>2864</v>
      </c>
    </row>
    <row r="332" spans="1:57" s="144" customFormat="1" ht="103.5" customHeight="1">
      <c r="A332" s="7">
        <v>2</v>
      </c>
      <c r="B332" s="7" t="s">
        <v>4244</v>
      </c>
      <c r="C332" s="7" t="s">
        <v>133</v>
      </c>
      <c r="D332" s="7" t="s">
        <v>2871</v>
      </c>
      <c r="E332" s="163" t="s">
        <v>2851</v>
      </c>
      <c r="F332" s="7" t="s">
        <v>2852</v>
      </c>
      <c r="G332" s="163" t="s">
        <v>2853</v>
      </c>
      <c r="H332" s="73" t="s">
        <v>408</v>
      </c>
      <c r="I332" s="11">
        <v>880866</v>
      </c>
      <c r="J332" s="164" t="s">
        <v>4245</v>
      </c>
      <c r="K332" s="164" t="s">
        <v>2937</v>
      </c>
      <c r="L332" s="164" t="str">
        <f t="shared" si="51"/>
        <v>СМР, ПНР, оборудование, материалы</v>
      </c>
      <c r="M332" s="165" t="s">
        <v>2856</v>
      </c>
      <c r="N332" s="62" t="s">
        <v>2675</v>
      </c>
      <c r="O332" s="164" t="s">
        <v>2857</v>
      </c>
      <c r="P332" s="165" t="s">
        <v>2858</v>
      </c>
      <c r="Q332" s="242">
        <v>1971.1090322053017</v>
      </c>
      <c r="R332" s="242">
        <f t="shared" si="52"/>
        <v>2325.9086580022558</v>
      </c>
      <c r="S332" s="242">
        <v>1527.6094999591085</v>
      </c>
      <c r="T332" s="242">
        <f t="shared" si="53"/>
        <v>1802.579209951748</v>
      </c>
      <c r="U332" s="242">
        <f t="shared" si="54"/>
        <v>1527.6094999591085</v>
      </c>
      <c r="V332" s="242">
        <f t="shared" si="55"/>
        <v>1802.579209951748</v>
      </c>
      <c r="W332" s="163" t="s">
        <v>3327</v>
      </c>
      <c r="X332" s="7" t="s">
        <v>133</v>
      </c>
      <c r="Y332" s="7" t="s">
        <v>133</v>
      </c>
      <c r="Z332" s="163" t="s">
        <v>144</v>
      </c>
      <c r="AA332" s="10">
        <v>42490</v>
      </c>
      <c r="AB332" s="10">
        <f t="shared" si="58"/>
        <v>42525</v>
      </c>
      <c r="AC332" s="163" t="s">
        <v>501</v>
      </c>
      <c r="AD332" s="220" t="s">
        <v>501</v>
      </c>
      <c r="AE332" s="164" t="str">
        <f t="shared" si="50"/>
        <v>Выполнение СМР, ПНР, оборудование, материалы</v>
      </c>
      <c r="AF332" s="165" t="s">
        <v>146</v>
      </c>
      <c r="AG332" s="163">
        <v>796</v>
      </c>
      <c r="AH332" s="163" t="s">
        <v>147</v>
      </c>
      <c r="AI332" s="163">
        <v>1</v>
      </c>
      <c r="AJ332" s="163">
        <v>45</v>
      </c>
      <c r="AK332" s="163" t="s">
        <v>1128</v>
      </c>
      <c r="AL332" s="243">
        <f t="shared" si="56"/>
        <v>42545</v>
      </c>
      <c r="AM332" s="243">
        <f t="shared" si="57"/>
        <v>42545</v>
      </c>
      <c r="AN332" s="10">
        <v>42735</v>
      </c>
      <c r="AO332" s="11">
        <v>2016</v>
      </c>
      <c r="AP332" s="11" t="s">
        <v>501</v>
      </c>
      <c r="AQ332" s="11" t="s">
        <v>136</v>
      </c>
      <c r="AR332" s="244" t="s">
        <v>501</v>
      </c>
      <c r="AS332" s="7" t="s">
        <v>2859</v>
      </c>
      <c r="AT332" s="220" t="s">
        <v>4246</v>
      </c>
      <c r="AU332" s="164" t="s">
        <v>4247</v>
      </c>
      <c r="AV332" s="8" t="s">
        <v>2862</v>
      </c>
      <c r="AW332" s="245">
        <v>42735</v>
      </c>
      <c r="AX332" s="170">
        <v>2634.0651352536756</v>
      </c>
      <c r="AY332" s="170">
        <v>2041.4004837999998</v>
      </c>
      <c r="AZ332" s="220"/>
      <c r="BA332" s="220"/>
      <c r="BB332" s="163" t="s">
        <v>136</v>
      </c>
      <c r="BC332" s="7" t="s">
        <v>3951</v>
      </c>
      <c r="BD332" s="143">
        <v>102.02987999999999</v>
      </c>
      <c r="BE332" s="123" t="s">
        <v>2864</v>
      </c>
    </row>
    <row r="333" spans="1:57" s="144" customFormat="1" ht="103.5" customHeight="1">
      <c r="A333" s="7">
        <v>2</v>
      </c>
      <c r="B333" s="7" t="s">
        <v>4248</v>
      </c>
      <c r="C333" s="7" t="s">
        <v>133</v>
      </c>
      <c r="D333" s="7" t="s">
        <v>2871</v>
      </c>
      <c r="E333" s="163" t="s">
        <v>2851</v>
      </c>
      <c r="F333" s="7" t="s">
        <v>2852</v>
      </c>
      <c r="G333" s="163" t="s">
        <v>2853</v>
      </c>
      <c r="H333" s="73" t="s">
        <v>408</v>
      </c>
      <c r="I333" s="11">
        <v>880867</v>
      </c>
      <c r="J333" s="164" t="s">
        <v>4249</v>
      </c>
      <c r="K333" s="164" t="s">
        <v>2937</v>
      </c>
      <c r="L333" s="164" t="str">
        <f t="shared" si="51"/>
        <v>СМР, ПНР, оборудование, материалы</v>
      </c>
      <c r="M333" s="165" t="s">
        <v>2856</v>
      </c>
      <c r="N333" s="62" t="s">
        <v>2675</v>
      </c>
      <c r="O333" s="164" t="s">
        <v>2857</v>
      </c>
      <c r="P333" s="165" t="s">
        <v>2858</v>
      </c>
      <c r="Q333" s="242">
        <v>1971.1090322053017</v>
      </c>
      <c r="R333" s="242">
        <f t="shared" si="52"/>
        <v>2325.9086580022558</v>
      </c>
      <c r="S333" s="242">
        <v>1527.6094999591085</v>
      </c>
      <c r="T333" s="242">
        <f t="shared" si="53"/>
        <v>1802.579209951748</v>
      </c>
      <c r="U333" s="242">
        <f t="shared" si="54"/>
        <v>1527.6094999591085</v>
      </c>
      <c r="V333" s="242">
        <f t="shared" si="55"/>
        <v>1802.579209951748</v>
      </c>
      <c r="W333" s="163" t="s">
        <v>3327</v>
      </c>
      <c r="X333" s="7" t="s">
        <v>133</v>
      </c>
      <c r="Y333" s="7" t="s">
        <v>133</v>
      </c>
      <c r="Z333" s="163" t="s">
        <v>144</v>
      </c>
      <c r="AA333" s="10">
        <v>42490</v>
      </c>
      <c r="AB333" s="10">
        <f t="shared" si="58"/>
        <v>42525</v>
      </c>
      <c r="AC333" s="163" t="s">
        <v>501</v>
      </c>
      <c r="AD333" s="220" t="s">
        <v>501</v>
      </c>
      <c r="AE333" s="164" t="str">
        <f t="shared" ref="AE333:AE396" si="59">"Выполнение "&amp;L333</f>
        <v>Выполнение СМР, ПНР, оборудование, материалы</v>
      </c>
      <c r="AF333" s="165" t="s">
        <v>146</v>
      </c>
      <c r="AG333" s="163">
        <v>796</v>
      </c>
      <c r="AH333" s="163" t="s">
        <v>147</v>
      </c>
      <c r="AI333" s="163">
        <v>1</v>
      </c>
      <c r="AJ333" s="163">
        <v>45</v>
      </c>
      <c r="AK333" s="163" t="s">
        <v>1128</v>
      </c>
      <c r="AL333" s="243">
        <f t="shared" si="56"/>
        <v>42545</v>
      </c>
      <c r="AM333" s="243">
        <f t="shared" si="57"/>
        <v>42545</v>
      </c>
      <c r="AN333" s="10">
        <v>42735</v>
      </c>
      <c r="AO333" s="11">
        <v>2016</v>
      </c>
      <c r="AP333" s="11" t="s">
        <v>501</v>
      </c>
      <c r="AQ333" s="11" t="s">
        <v>136</v>
      </c>
      <c r="AR333" s="244" t="s">
        <v>501</v>
      </c>
      <c r="AS333" s="7" t="s">
        <v>2859</v>
      </c>
      <c r="AT333" s="220" t="s">
        <v>4250</v>
      </c>
      <c r="AU333" s="164" t="s">
        <v>4251</v>
      </c>
      <c r="AV333" s="8" t="s">
        <v>2862</v>
      </c>
      <c r="AW333" s="245">
        <v>42735</v>
      </c>
      <c r="AX333" s="170">
        <v>2634.0651352536756</v>
      </c>
      <c r="AY333" s="170">
        <v>2041.4004837999998</v>
      </c>
      <c r="AZ333" s="220"/>
      <c r="BA333" s="220"/>
      <c r="BB333" s="163" t="s">
        <v>136</v>
      </c>
      <c r="BC333" s="7" t="s">
        <v>3951</v>
      </c>
      <c r="BD333" s="143">
        <v>102.02987999999999</v>
      </c>
      <c r="BE333" s="123" t="s">
        <v>2864</v>
      </c>
    </row>
    <row r="334" spans="1:57" s="144" customFormat="1" ht="103.5" customHeight="1">
      <c r="A334" s="7">
        <v>2</v>
      </c>
      <c r="B334" s="7" t="s">
        <v>4252</v>
      </c>
      <c r="C334" s="7" t="s">
        <v>133</v>
      </c>
      <c r="D334" s="7" t="s">
        <v>2871</v>
      </c>
      <c r="E334" s="163" t="s">
        <v>2851</v>
      </c>
      <c r="F334" s="7" t="s">
        <v>2852</v>
      </c>
      <c r="G334" s="163" t="s">
        <v>2853</v>
      </c>
      <c r="H334" s="73" t="s">
        <v>408</v>
      </c>
      <c r="I334" s="11">
        <v>880868</v>
      </c>
      <c r="J334" s="164" t="s">
        <v>4253</v>
      </c>
      <c r="K334" s="164" t="s">
        <v>2937</v>
      </c>
      <c r="L334" s="164" t="str">
        <f t="shared" si="51"/>
        <v>СМР, ПНР, оборудование, материалы</v>
      </c>
      <c r="M334" s="165" t="s">
        <v>2856</v>
      </c>
      <c r="N334" s="62" t="s">
        <v>2675</v>
      </c>
      <c r="O334" s="164" t="s">
        <v>2857</v>
      </c>
      <c r="P334" s="165" t="s">
        <v>2858</v>
      </c>
      <c r="Q334" s="242">
        <v>1971.1090322053017</v>
      </c>
      <c r="R334" s="242">
        <f t="shared" si="52"/>
        <v>2325.9086580022558</v>
      </c>
      <c r="S334" s="242">
        <v>1527.6094999591085</v>
      </c>
      <c r="T334" s="242">
        <f t="shared" si="53"/>
        <v>1802.579209951748</v>
      </c>
      <c r="U334" s="242">
        <f t="shared" si="54"/>
        <v>1527.6094999591085</v>
      </c>
      <c r="V334" s="242">
        <f t="shared" si="55"/>
        <v>1802.579209951748</v>
      </c>
      <c r="W334" s="163" t="s">
        <v>3327</v>
      </c>
      <c r="X334" s="7" t="s">
        <v>133</v>
      </c>
      <c r="Y334" s="7" t="s">
        <v>133</v>
      </c>
      <c r="Z334" s="163" t="s">
        <v>144</v>
      </c>
      <c r="AA334" s="10">
        <v>42490</v>
      </c>
      <c r="AB334" s="10">
        <f t="shared" si="58"/>
        <v>42525</v>
      </c>
      <c r="AC334" s="163" t="s">
        <v>501</v>
      </c>
      <c r="AD334" s="220" t="s">
        <v>501</v>
      </c>
      <c r="AE334" s="164" t="str">
        <f t="shared" si="59"/>
        <v>Выполнение СМР, ПНР, оборудование, материалы</v>
      </c>
      <c r="AF334" s="165" t="s">
        <v>146</v>
      </c>
      <c r="AG334" s="163">
        <v>796</v>
      </c>
      <c r="AH334" s="163" t="s">
        <v>147</v>
      </c>
      <c r="AI334" s="163">
        <v>1</v>
      </c>
      <c r="AJ334" s="163">
        <v>45</v>
      </c>
      <c r="AK334" s="163" t="s">
        <v>1128</v>
      </c>
      <c r="AL334" s="243">
        <f t="shared" si="56"/>
        <v>42545</v>
      </c>
      <c r="AM334" s="243">
        <f t="shared" si="57"/>
        <v>42545</v>
      </c>
      <c r="AN334" s="10">
        <v>42735</v>
      </c>
      <c r="AO334" s="11">
        <v>2016</v>
      </c>
      <c r="AP334" s="11" t="s">
        <v>501</v>
      </c>
      <c r="AQ334" s="11" t="s">
        <v>136</v>
      </c>
      <c r="AR334" s="244" t="s">
        <v>501</v>
      </c>
      <c r="AS334" s="7" t="s">
        <v>2859</v>
      </c>
      <c r="AT334" s="220" t="s">
        <v>4254</v>
      </c>
      <c r="AU334" s="164" t="s">
        <v>4255</v>
      </c>
      <c r="AV334" s="8" t="s">
        <v>2862</v>
      </c>
      <c r="AW334" s="245">
        <v>42735</v>
      </c>
      <c r="AX334" s="170">
        <v>2634.0651352536756</v>
      </c>
      <c r="AY334" s="170">
        <v>2041.4004837999998</v>
      </c>
      <c r="AZ334" s="220"/>
      <c r="BA334" s="220"/>
      <c r="BB334" s="163" t="s">
        <v>136</v>
      </c>
      <c r="BC334" s="7" t="s">
        <v>3951</v>
      </c>
      <c r="BD334" s="143">
        <v>102.02987999999999</v>
      </c>
      <c r="BE334" s="123" t="s">
        <v>2864</v>
      </c>
    </row>
    <row r="335" spans="1:57" s="144" customFormat="1" ht="101.25" customHeight="1">
      <c r="A335" s="7">
        <v>2</v>
      </c>
      <c r="B335" s="7" t="s">
        <v>4256</v>
      </c>
      <c r="C335" s="7" t="s">
        <v>133</v>
      </c>
      <c r="D335" s="7" t="s">
        <v>2871</v>
      </c>
      <c r="E335" s="163" t="s">
        <v>2851</v>
      </c>
      <c r="F335" s="7" t="s">
        <v>2852</v>
      </c>
      <c r="G335" s="163" t="s">
        <v>2853</v>
      </c>
      <c r="H335" s="73" t="s">
        <v>408</v>
      </c>
      <c r="I335" s="11">
        <v>880689</v>
      </c>
      <c r="J335" s="164" t="s">
        <v>4257</v>
      </c>
      <c r="K335" s="164" t="s">
        <v>2937</v>
      </c>
      <c r="L335" s="164" t="str">
        <f t="shared" si="51"/>
        <v>СМР, ПНР, оборудование, материалы</v>
      </c>
      <c r="M335" s="165" t="s">
        <v>2856</v>
      </c>
      <c r="N335" s="62" t="s">
        <v>2675</v>
      </c>
      <c r="O335" s="164" t="s">
        <v>2857</v>
      </c>
      <c r="P335" s="165" t="s">
        <v>2858</v>
      </c>
      <c r="Q335" s="242">
        <v>1971.1090322053017</v>
      </c>
      <c r="R335" s="242">
        <f t="shared" si="52"/>
        <v>2325.9086580022558</v>
      </c>
      <c r="S335" s="242">
        <v>1527.6094999591085</v>
      </c>
      <c r="T335" s="242">
        <f t="shared" si="53"/>
        <v>1802.579209951748</v>
      </c>
      <c r="U335" s="242">
        <f t="shared" si="54"/>
        <v>1527.6094999591085</v>
      </c>
      <c r="V335" s="242">
        <f t="shared" si="55"/>
        <v>1802.579209951748</v>
      </c>
      <c r="W335" s="163" t="s">
        <v>3327</v>
      </c>
      <c r="X335" s="7" t="s">
        <v>133</v>
      </c>
      <c r="Y335" s="7" t="s">
        <v>133</v>
      </c>
      <c r="Z335" s="163" t="s">
        <v>144</v>
      </c>
      <c r="AA335" s="10">
        <v>42490</v>
      </c>
      <c r="AB335" s="10">
        <f t="shared" si="58"/>
        <v>42525</v>
      </c>
      <c r="AC335" s="163" t="s">
        <v>501</v>
      </c>
      <c r="AD335" s="220" t="s">
        <v>501</v>
      </c>
      <c r="AE335" s="164" t="str">
        <f t="shared" si="59"/>
        <v>Выполнение СМР, ПНР, оборудование, материалы</v>
      </c>
      <c r="AF335" s="165" t="s">
        <v>146</v>
      </c>
      <c r="AG335" s="163">
        <v>796</v>
      </c>
      <c r="AH335" s="163" t="s">
        <v>147</v>
      </c>
      <c r="AI335" s="163">
        <v>1</v>
      </c>
      <c r="AJ335" s="163">
        <v>45</v>
      </c>
      <c r="AK335" s="163" t="s">
        <v>1128</v>
      </c>
      <c r="AL335" s="243">
        <f t="shared" si="56"/>
        <v>42545</v>
      </c>
      <c r="AM335" s="243">
        <f t="shared" si="57"/>
        <v>42545</v>
      </c>
      <c r="AN335" s="10">
        <v>42735</v>
      </c>
      <c r="AO335" s="11">
        <v>2016</v>
      </c>
      <c r="AP335" s="11" t="s">
        <v>501</v>
      </c>
      <c r="AQ335" s="11" t="s">
        <v>136</v>
      </c>
      <c r="AR335" s="244" t="s">
        <v>501</v>
      </c>
      <c r="AS335" s="7" t="s">
        <v>2859</v>
      </c>
      <c r="AT335" s="220" t="s">
        <v>4258</v>
      </c>
      <c r="AU335" s="164" t="s">
        <v>4259</v>
      </c>
      <c r="AV335" s="8" t="s">
        <v>2862</v>
      </c>
      <c r="AW335" s="245">
        <v>42735</v>
      </c>
      <c r="AX335" s="170">
        <v>2634.0651352536756</v>
      </c>
      <c r="AY335" s="170">
        <v>2041.4004837999998</v>
      </c>
      <c r="AZ335" s="220"/>
      <c r="BA335" s="220"/>
      <c r="BB335" s="163" t="s">
        <v>136</v>
      </c>
      <c r="BC335" s="7" t="s">
        <v>3951</v>
      </c>
      <c r="BD335" s="143">
        <v>102.02987999999999</v>
      </c>
      <c r="BE335" s="123" t="s">
        <v>2864</v>
      </c>
    </row>
    <row r="336" spans="1:57" s="144" customFormat="1" ht="101.25" customHeight="1">
      <c r="A336" s="7">
        <v>2</v>
      </c>
      <c r="B336" s="7" t="s">
        <v>4260</v>
      </c>
      <c r="C336" s="7" t="s">
        <v>133</v>
      </c>
      <c r="D336" s="7" t="s">
        <v>2871</v>
      </c>
      <c r="E336" s="163" t="s">
        <v>2851</v>
      </c>
      <c r="F336" s="7" t="s">
        <v>2852</v>
      </c>
      <c r="G336" s="163" t="s">
        <v>2853</v>
      </c>
      <c r="H336" s="73" t="s">
        <v>408</v>
      </c>
      <c r="I336" s="11">
        <v>880870</v>
      </c>
      <c r="J336" s="164" t="s">
        <v>4261</v>
      </c>
      <c r="K336" s="164" t="s">
        <v>2937</v>
      </c>
      <c r="L336" s="164" t="str">
        <f t="shared" si="51"/>
        <v>СМР, ПНР, оборудование, материалы</v>
      </c>
      <c r="M336" s="165" t="s">
        <v>2856</v>
      </c>
      <c r="N336" s="62" t="s">
        <v>2675</v>
      </c>
      <c r="O336" s="164" t="s">
        <v>2857</v>
      </c>
      <c r="P336" s="165" t="s">
        <v>2858</v>
      </c>
      <c r="Q336" s="242">
        <v>1971.1090322053017</v>
      </c>
      <c r="R336" s="242">
        <f t="shared" si="52"/>
        <v>2325.9086580022558</v>
      </c>
      <c r="S336" s="242">
        <v>1527.6094999591085</v>
      </c>
      <c r="T336" s="242">
        <f t="shared" si="53"/>
        <v>1802.579209951748</v>
      </c>
      <c r="U336" s="242">
        <f t="shared" si="54"/>
        <v>1527.6094999591085</v>
      </c>
      <c r="V336" s="242">
        <f t="shared" si="55"/>
        <v>1802.579209951748</v>
      </c>
      <c r="W336" s="163" t="s">
        <v>3327</v>
      </c>
      <c r="X336" s="7" t="s">
        <v>133</v>
      </c>
      <c r="Y336" s="7" t="s">
        <v>133</v>
      </c>
      <c r="Z336" s="163" t="s">
        <v>144</v>
      </c>
      <c r="AA336" s="10">
        <v>42490</v>
      </c>
      <c r="AB336" s="10">
        <f t="shared" si="58"/>
        <v>42525</v>
      </c>
      <c r="AC336" s="163" t="s">
        <v>501</v>
      </c>
      <c r="AD336" s="220" t="s">
        <v>501</v>
      </c>
      <c r="AE336" s="164" t="str">
        <f t="shared" si="59"/>
        <v>Выполнение СМР, ПНР, оборудование, материалы</v>
      </c>
      <c r="AF336" s="165" t="s">
        <v>146</v>
      </c>
      <c r="AG336" s="163">
        <v>796</v>
      </c>
      <c r="AH336" s="163" t="s">
        <v>147</v>
      </c>
      <c r="AI336" s="163">
        <v>1</v>
      </c>
      <c r="AJ336" s="163">
        <v>45</v>
      </c>
      <c r="AK336" s="163" t="s">
        <v>1128</v>
      </c>
      <c r="AL336" s="243">
        <f t="shared" si="56"/>
        <v>42545</v>
      </c>
      <c r="AM336" s="243">
        <f t="shared" si="57"/>
        <v>42545</v>
      </c>
      <c r="AN336" s="10">
        <v>42735</v>
      </c>
      <c r="AO336" s="11">
        <v>2016</v>
      </c>
      <c r="AP336" s="11" t="s">
        <v>501</v>
      </c>
      <c r="AQ336" s="11" t="s">
        <v>136</v>
      </c>
      <c r="AR336" s="244" t="s">
        <v>501</v>
      </c>
      <c r="AS336" s="7" t="s">
        <v>2859</v>
      </c>
      <c r="AT336" s="220" t="s">
        <v>4262</v>
      </c>
      <c r="AU336" s="164" t="s">
        <v>4263</v>
      </c>
      <c r="AV336" s="8" t="s">
        <v>2862</v>
      </c>
      <c r="AW336" s="245">
        <v>42735</v>
      </c>
      <c r="AX336" s="170">
        <v>2634.0651352536756</v>
      </c>
      <c r="AY336" s="170">
        <v>2041.4004837999998</v>
      </c>
      <c r="AZ336" s="220"/>
      <c r="BA336" s="220"/>
      <c r="BB336" s="163" t="s">
        <v>136</v>
      </c>
      <c r="BC336" s="7" t="s">
        <v>3951</v>
      </c>
      <c r="BD336" s="143">
        <v>102.02987999999999</v>
      </c>
      <c r="BE336" s="123" t="s">
        <v>2864</v>
      </c>
    </row>
    <row r="337" spans="1:57" s="144" customFormat="1" ht="101.25" customHeight="1">
      <c r="A337" s="7">
        <v>2</v>
      </c>
      <c r="B337" s="7" t="s">
        <v>4264</v>
      </c>
      <c r="C337" s="7" t="s">
        <v>133</v>
      </c>
      <c r="D337" s="7" t="s">
        <v>2871</v>
      </c>
      <c r="E337" s="163" t="s">
        <v>2851</v>
      </c>
      <c r="F337" s="7" t="s">
        <v>2852</v>
      </c>
      <c r="G337" s="163" t="s">
        <v>2853</v>
      </c>
      <c r="H337" s="73" t="s">
        <v>408</v>
      </c>
      <c r="I337" s="11">
        <v>880871</v>
      </c>
      <c r="J337" s="164" t="s">
        <v>4265</v>
      </c>
      <c r="K337" s="164" t="s">
        <v>2937</v>
      </c>
      <c r="L337" s="164" t="str">
        <f t="shared" si="51"/>
        <v>СМР, ПНР, оборудование, материалы</v>
      </c>
      <c r="M337" s="165" t="s">
        <v>2856</v>
      </c>
      <c r="N337" s="62" t="s">
        <v>2675</v>
      </c>
      <c r="O337" s="164" t="s">
        <v>2857</v>
      </c>
      <c r="P337" s="165" t="s">
        <v>2858</v>
      </c>
      <c r="Q337" s="242">
        <v>1971.1090322053017</v>
      </c>
      <c r="R337" s="242">
        <f t="shared" si="52"/>
        <v>2325.9086580022558</v>
      </c>
      <c r="S337" s="242">
        <v>1527.6094999591085</v>
      </c>
      <c r="T337" s="242">
        <f t="shared" si="53"/>
        <v>1802.579209951748</v>
      </c>
      <c r="U337" s="242">
        <f t="shared" si="54"/>
        <v>1527.6094999591085</v>
      </c>
      <c r="V337" s="242">
        <f t="shared" si="55"/>
        <v>1802.579209951748</v>
      </c>
      <c r="W337" s="163" t="s">
        <v>3327</v>
      </c>
      <c r="X337" s="7" t="s">
        <v>133</v>
      </c>
      <c r="Y337" s="7" t="s">
        <v>133</v>
      </c>
      <c r="Z337" s="163" t="s">
        <v>144</v>
      </c>
      <c r="AA337" s="10">
        <v>42490</v>
      </c>
      <c r="AB337" s="10">
        <f t="shared" si="58"/>
        <v>42525</v>
      </c>
      <c r="AC337" s="163" t="s">
        <v>501</v>
      </c>
      <c r="AD337" s="220" t="s">
        <v>501</v>
      </c>
      <c r="AE337" s="164" t="str">
        <f t="shared" si="59"/>
        <v>Выполнение СМР, ПНР, оборудование, материалы</v>
      </c>
      <c r="AF337" s="165" t="s">
        <v>146</v>
      </c>
      <c r="AG337" s="163">
        <v>796</v>
      </c>
      <c r="AH337" s="163" t="s">
        <v>147</v>
      </c>
      <c r="AI337" s="163">
        <v>1</v>
      </c>
      <c r="AJ337" s="163">
        <v>45</v>
      </c>
      <c r="AK337" s="163" t="s">
        <v>1128</v>
      </c>
      <c r="AL337" s="243">
        <f t="shared" si="56"/>
        <v>42545</v>
      </c>
      <c r="AM337" s="243">
        <f t="shared" si="57"/>
        <v>42545</v>
      </c>
      <c r="AN337" s="10">
        <v>42735</v>
      </c>
      <c r="AO337" s="11">
        <v>2016</v>
      </c>
      <c r="AP337" s="11" t="s">
        <v>501</v>
      </c>
      <c r="AQ337" s="11" t="s">
        <v>136</v>
      </c>
      <c r="AR337" s="244" t="s">
        <v>501</v>
      </c>
      <c r="AS337" s="7" t="s">
        <v>2859</v>
      </c>
      <c r="AT337" s="220" t="s">
        <v>4266</v>
      </c>
      <c r="AU337" s="164" t="s">
        <v>4267</v>
      </c>
      <c r="AV337" s="8" t="s">
        <v>2862</v>
      </c>
      <c r="AW337" s="245">
        <v>42735</v>
      </c>
      <c r="AX337" s="170">
        <v>2634.0651352536756</v>
      </c>
      <c r="AY337" s="170">
        <v>2041.4004837999998</v>
      </c>
      <c r="AZ337" s="220"/>
      <c r="BA337" s="220"/>
      <c r="BB337" s="163" t="s">
        <v>136</v>
      </c>
      <c r="BC337" s="7" t="s">
        <v>3951</v>
      </c>
      <c r="BD337" s="143">
        <v>102.02987999999999</v>
      </c>
      <c r="BE337" s="123" t="s">
        <v>2864</v>
      </c>
    </row>
    <row r="338" spans="1:57" s="144" customFormat="1" ht="105" customHeight="1">
      <c r="A338" s="7">
        <v>2</v>
      </c>
      <c r="B338" s="7" t="s">
        <v>4268</v>
      </c>
      <c r="C338" s="7" t="s">
        <v>133</v>
      </c>
      <c r="D338" s="7" t="s">
        <v>2871</v>
      </c>
      <c r="E338" s="163" t="s">
        <v>2851</v>
      </c>
      <c r="F338" s="7" t="s">
        <v>2852</v>
      </c>
      <c r="G338" s="163" t="s">
        <v>2853</v>
      </c>
      <c r="H338" s="73" t="s">
        <v>408</v>
      </c>
      <c r="I338" s="11">
        <v>880872</v>
      </c>
      <c r="J338" s="164" t="s">
        <v>4269</v>
      </c>
      <c r="K338" s="164" t="s">
        <v>2937</v>
      </c>
      <c r="L338" s="164" t="str">
        <f t="shared" ref="L338:L401" si="60">K338</f>
        <v>СМР, ПНР, оборудование, материалы</v>
      </c>
      <c r="M338" s="165" t="s">
        <v>2856</v>
      </c>
      <c r="N338" s="62" t="s">
        <v>2675</v>
      </c>
      <c r="O338" s="164" t="s">
        <v>2857</v>
      </c>
      <c r="P338" s="165" t="s">
        <v>2858</v>
      </c>
      <c r="Q338" s="242">
        <v>1971.1090322053017</v>
      </c>
      <c r="R338" s="242">
        <f t="shared" ref="R338:R401" si="61">Q338*1.18</f>
        <v>2325.9086580022558</v>
      </c>
      <c r="S338" s="242">
        <v>1527.6094999591085</v>
      </c>
      <c r="T338" s="242">
        <f t="shared" ref="T338:T401" si="62">S338*1.18</f>
        <v>1802.579209951748</v>
      </c>
      <c r="U338" s="242">
        <f t="shared" ref="U338:U401" si="63">S338</f>
        <v>1527.6094999591085</v>
      </c>
      <c r="V338" s="242">
        <f t="shared" ref="V338:V401" si="64">U338*1.18</f>
        <v>1802.579209951748</v>
      </c>
      <c r="W338" s="163" t="s">
        <v>3327</v>
      </c>
      <c r="X338" s="7" t="s">
        <v>133</v>
      </c>
      <c r="Y338" s="7" t="s">
        <v>133</v>
      </c>
      <c r="Z338" s="163" t="s">
        <v>144</v>
      </c>
      <c r="AA338" s="10">
        <v>42490</v>
      </c>
      <c r="AB338" s="10">
        <f t="shared" si="58"/>
        <v>42525</v>
      </c>
      <c r="AC338" s="163" t="s">
        <v>501</v>
      </c>
      <c r="AD338" s="220" t="s">
        <v>501</v>
      </c>
      <c r="AE338" s="164" t="str">
        <f t="shared" si="59"/>
        <v>Выполнение СМР, ПНР, оборудование, материалы</v>
      </c>
      <c r="AF338" s="165" t="s">
        <v>146</v>
      </c>
      <c r="AG338" s="163">
        <v>796</v>
      </c>
      <c r="AH338" s="163" t="s">
        <v>147</v>
      </c>
      <c r="AI338" s="163">
        <v>1</v>
      </c>
      <c r="AJ338" s="163">
        <v>45</v>
      </c>
      <c r="AK338" s="163" t="s">
        <v>1128</v>
      </c>
      <c r="AL338" s="243">
        <f t="shared" ref="AL338:AL401" si="65">AB338+20</f>
        <v>42545</v>
      </c>
      <c r="AM338" s="243">
        <f t="shared" ref="AM338:AM401" si="66">AL338</f>
        <v>42545</v>
      </c>
      <c r="AN338" s="10">
        <v>42735</v>
      </c>
      <c r="AO338" s="11">
        <v>2016</v>
      </c>
      <c r="AP338" s="11" t="s">
        <v>501</v>
      </c>
      <c r="AQ338" s="11" t="s">
        <v>136</v>
      </c>
      <c r="AR338" s="244" t="s">
        <v>501</v>
      </c>
      <c r="AS338" s="7" t="s">
        <v>2859</v>
      </c>
      <c r="AT338" s="220" t="s">
        <v>4270</v>
      </c>
      <c r="AU338" s="164" t="s">
        <v>4271</v>
      </c>
      <c r="AV338" s="8" t="s">
        <v>2862</v>
      </c>
      <c r="AW338" s="245">
        <v>42735</v>
      </c>
      <c r="AX338" s="170">
        <v>2634.0651352536756</v>
      </c>
      <c r="AY338" s="170">
        <v>2041.4004837999998</v>
      </c>
      <c r="AZ338" s="220"/>
      <c r="BA338" s="220"/>
      <c r="BB338" s="163" t="s">
        <v>136</v>
      </c>
      <c r="BC338" s="7" t="s">
        <v>3951</v>
      </c>
      <c r="BD338" s="143">
        <v>102.02987999999999</v>
      </c>
      <c r="BE338" s="123" t="s">
        <v>2864</v>
      </c>
    </row>
    <row r="339" spans="1:57" s="144" customFormat="1" ht="105" customHeight="1">
      <c r="A339" s="7">
        <v>2</v>
      </c>
      <c r="B339" s="7" t="s">
        <v>4272</v>
      </c>
      <c r="C339" s="7" t="s">
        <v>133</v>
      </c>
      <c r="D339" s="7" t="s">
        <v>2871</v>
      </c>
      <c r="E339" s="163" t="s">
        <v>2851</v>
      </c>
      <c r="F339" s="7" t="s">
        <v>2852</v>
      </c>
      <c r="G339" s="163" t="s">
        <v>2853</v>
      </c>
      <c r="H339" s="73" t="s">
        <v>408</v>
      </c>
      <c r="I339" s="11">
        <v>880873</v>
      </c>
      <c r="J339" s="164" t="s">
        <v>4273</v>
      </c>
      <c r="K339" s="164" t="s">
        <v>2937</v>
      </c>
      <c r="L339" s="164" t="str">
        <f t="shared" si="60"/>
        <v>СМР, ПНР, оборудование, материалы</v>
      </c>
      <c r="M339" s="165" t="s">
        <v>2856</v>
      </c>
      <c r="N339" s="62" t="s">
        <v>2675</v>
      </c>
      <c r="O339" s="164" t="s">
        <v>2857</v>
      </c>
      <c r="P339" s="165" t="s">
        <v>2858</v>
      </c>
      <c r="Q339" s="242">
        <v>1971.1090322053017</v>
      </c>
      <c r="R339" s="242">
        <f t="shared" si="61"/>
        <v>2325.9086580022558</v>
      </c>
      <c r="S339" s="242">
        <v>1527.6094999591085</v>
      </c>
      <c r="T339" s="242">
        <f t="shared" si="62"/>
        <v>1802.579209951748</v>
      </c>
      <c r="U339" s="242">
        <f t="shared" si="63"/>
        <v>1527.6094999591085</v>
      </c>
      <c r="V339" s="242">
        <f t="shared" si="64"/>
        <v>1802.579209951748</v>
      </c>
      <c r="W339" s="163" t="s">
        <v>3327</v>
      </c>
      <c r="X339" s="7" t="s">
        <v>133</v>
      </c>
      <c r="Y339" s="7" t="s">
        <v>133</v>
      </c>
      <c r="Z339" s="163" t="s">
        <v>144</v>
      </c>
      <c r="AA339" s="10">
        <v>42490</v>
      </c>
      <c r="AB339" s="10">
        <f t="shared" si="58"/>
        <v>42525</v>
      </c>
      <c r="AC339" s="163" t="s">
        <v>501</v>
      </c>
      <c r="AD339" s="220" t="s">
        <v>501</v>
      </c>
      <c r="AE339" s="164" t="str">
        <f t="shared" si="59"/>
        <v>Выполнение СМР, ПНР, оборудование, материалы</v>
      </c>
      <c r="AF339" s="165" t="s">
        <v>146</v>
      </c>
      <c r="AG339" s="163">
        <v>796</v>
      </c>
      <c r="AH339" s="163" t="s">
        <v>147</v>
      </c>
      <c r="AI339" s="163">
        <v>1</v>
      </c>
      <c r="AJ339" s="163">
        <v>45</v>
      </c>
      <c r="AK339" s="163" t="s">
        <v>1128</v>
      </c>
      <c r="AL339" s="243">
        <f t="shared" si="65"/>
        <v>42545</v>
      </c>
      <c r="AM339" s="243">
        <f t="shared" si="66"/>
        <v>42545</v>
      </c>
      <c r="AN339" s="10">
        <v>42735</v>
      </c>
      <c r="AO339" s="11">
        <v>2016</v>
      </c>
      <c r="AP339" s="11" t="s">
        <v>501</v>
      </c>
      <c r="AQ339" s="11" t="s">
        <v>136</v>
      </c>
      <c r="AR339" s="244" t="s">
        <v>501</v>
      </c>
      <c r="AS339" s="7" t="s">
        <v>2859</v>
      </c>
      <c r="AT339" s="220" t="s">
        <v>4274</v>
      </c>
      <c r="AU339" s="164" t="s">
        <v>4275</v>
      </c>
      <c r="AV339" s="8" t="s">
        <v>2862</v>
      </c>
      <c r="AW339" s="245">
        <v>42735</v>
      </c>
      <c r="AX339" s="170">
        <v>2634.0651352536756</v>
      </c>
      <c r="AY339" s="170">
        <v>2041.4004837999998</v>
      </c>
      <c r="AZ339" s="220"/>
      <c r="BA339" s="220"/>
      <c r="BB339" s="163" t="s">
        <v>136</v>
      </c>
      <c r="BC339" s="7" t="s">
        <v>3951</v>
      </c>
      <c r="BD339" s="143">
        <v>102.02987999999999</v>
      </c>
      <c r="BE339" s="123" t="s">
        <v>2864</v>
      </c>
    </row>
    <row r="340" spans="1:57" s="144" customFormat="1" ht="105" customHeight="1">
      <c r="A340" s="7">
        <v>2</v>
      </c>
      <c r="B340" s="7" t="s">
        <v>4276</v>
      </c>
      <c r="C340" s="7" t="s">
        <v>133</v>
      </c>
      <c r="D340" s="7" t="s">
        <v>2871</v>
      </c>
      <c r="E340" s="163" t="s">
        <v>2851</v>
      </c>
      <c r="F340" s="7" t="s">
        <v>2852</v>
      </c>
      <c r="G340" s="163" t="s">
        <v>2853</v>
      </c>
      <c r="H340" s="73" t="s">
        <v>408</v>
      </c>
      <c r="I340" s="11">
        <v>880874</v>
      </c>
      <c r="J340" s="164" t="s">
        <v>4277</v>
      </c>
      <c r="K340" s="164" t="s">
        <v>2937</v>
      </c>
      <c r="L340" s="164" t="str">
        <f t="shared" si="60"/>
        <v>СМР, ПНР, оборудование, материалы</v>
      </c>
      <c r="M340" s="165" t="s">
        <v>2856</v>
      </c>
      <c r="N340" s="62" t="s">
        <v>2675</v>
      </c>
      <c r="O340" s="164" t="s">
        <v>2857</v>
      </c>
      <c r="P340" s="165" t="s">
        <v>2858</v>
      </c>
      <c r="Q340" s="242">
        <v>1971.1090322053017</v>
      </c>
      <c r="R340" s="242">
        <f t="shared" si="61"/>
        <v>2325.9086580022558</v>
      </c>
      <c r="S340" s="242">
        <v>1527.6094999591085</v>
      </c>
      <c r="T340" s="242">
        <f t="shared" si="62"/>
        <v>1802.579209951748</v>
      </c>
      <c r="U340" s="242">
        <f t="shared" si="63"/>
        <v>1527.6094999591085</v>
      </c>
      <c r="V340" s="242">
        <f t="shared" si="64"/>
        <v>1802.579209951748</v>
      </c>
      <c r="W340" s="163" t="s">
        <v>3327</v>
      </c>
      <c r="X340" s="7" t="s">
        <v>133</v>
      </c>
      <c r="Y340" s="7" t="s">
        <v>133</v>
      </c>
      <c r="Z340" s="163" t="s">
        <v>144</v>
      </c>
      <c r="AA340" s="10">
        <v>42490</v>
      </c>
      <c r="AB340" s="10">
        <f t="shared" si="58"/>
        <v>42525</v>
      </c>
      <c r="AC340" s="163" t="s">
        <v>501</v>
      </c>
      <c r="AD340" s="220" t="s">
        <v>501</v>
      </c>
      <c r="AE340" s="164" t="str">
        <f t="shared" si="59"/>
        <v>Выполнение СМР, ПНР, оборудование, материалы</v>
      </c>
      <c r="AF340" s="165" t="s">
        <v>146</v>
      </c>
      <c r="AG340" s="163">
        <v>796</v>
      </c>
      <c r="AH340" s="163" t="s">
        <v>147</v>
      </c>
      <c r="AI340" s="163">
        <v>1</v>
      </c>
      <c r="AJ340" s="163">
        <v>45</v>
      </c>
      <c r="AK340" s="163" t="s">
        <v>1128</v>
      </c>
      <c r="AL340" s="243">
        <f t="shared" si="65"/>
        <v>42545</v>
      </c>
      <c r="AM340" s="243">
        <f t="shared" si="66"/>
        <v>42545</v>
      </c>
      <c r="AN340" s="10">
        <v>42735</v>
      </c>
      <c r="AO340" s="11">
        <v>2016</v>
      </c>
      <c r="AP340" s="11" t="s">
        <v>501</v>
      </c>
      <c r="AQ340" s="11" t="s">
        <v>136</v>
      </c>
      <c r="AR340" s="244" t="s">
        <v>501</v>
      </c>
      <c r="AS340" s="7" t="s">
        <v>2859</v>
      </c>
      <c r="AT340" s="220" t="s">
        <v>4278</v>
      </c>
      <c r="AU340" s="164" t="s">
        <v>4279</v>
      </c>
      <c r="AV340" s="8" t="s">
        <v>2862</v>
      </c>
      <c r="AW340" s="245">
        <v>42735</v>
      </c>
      <c r="AX340" s="170">
        <v>2634.0651352536756</v>
      </c>
      <c r="AY340" s="170">
        <v>2041.4004837999998</v>
      </c>
      <c r="AZ340" s="220"/>
      <c r="BA340" s="220"/>
      <c r="BB340" s="163" t="s">
        <v>136</v>
      </c>
      <c r="BC340" s="7" t="s">
        <v>3951</v>
      </c>
      <c r="BD340" s="143">
        <v>102.02987999999999</v>
      </c>
      <c r="BE340" s="123" t="s">
        <v>2864</v>
      </c>
    </row>
    <row r="341" spans="1:57" s="144" customFormat="1" ht="97.5" customHeight="1">
      <c r="A341" s="7">
        <v>2</v>
      </c>
      <c r="B341" s="7" t="s">
        <v>4280</v>
      </c>
      <c r="C341" s="7" t="s">
        <v>133</v>
      </c>
      <c r="D341" s="7" t="s">
        <v>2871</v>
      </c>
      <c r="E341" s="163" t="s">
        <v>2851</v>
      </c>
      <c r="F341" s="7" t="s">
        <v>2852</v>
      </c>
      <c r="G341" s="163" t="s">
        <v>2853</v>
      </c>
      <c r="H341" s="73" t="s">
        <v>408</v>
      </c>
      <c r="I341" s="11">
        <v>880875</v>
      </c>
      <c r="J341" s="164" t="s">
        <v>4281</v>
      </c>
      <c r="K341" s="164" t="s">
        <v>2937</v>
      </c>
      <c r="L341" s="164" t="str">
        <f t="shared" si="60"/>
        <v>СМР, ПНР, оборудование, материалы</v>
      </c>
      <c r="M341" s="165" t="s">
        <v>2856</v>
      </c>
      <c r="N341" s="62" t="s">
        <v>2675</v>
      </c>
      <c r="O341" s="164" t="s">
        <v>2857</v>
      </c>
      <c r="P341" s="165" t="s">
        <v>2858</v>
      </c>
      <c r="Q341" s="242">
        <v>1971.1090322053017</v>
      </c>
      <c r="R341" s="242">
        <f t="shared" si="61"/>
        <v>2325.9086580022558</v>
      </c>
      <c r="S341" s="242">
        <v>1527.6094999591085</v>
      </c>
      <c r="T341" s="242">
        <f t="shared" si="62"/>
        <v>1802.579209951748</v>
      </c>
      <c r="U341" s="242">
        <f t="shared" si="63"/>
        <v>1527.6094999591085</v>
      </c>
      <c r="V341" s="242">
        <f t="shared" si="64"/>
        <v>1802.579209951748</v>
      </c>
      <c r="W341" s="163" t="s">
        <v>3327</v>
      </c>
      <c r="X341" s="7" t="s">
        <v>133</v>
      </c>
      <c r="Y341" s="7" t="s">
        <v>133</v>
      </c>
      <c r="Z341" s="163" t="s">
        <v>144</v>
      </c>
      <c r="AA341" s="10">
        <v>42490</v>
      </c>
      <c r="AB341" s="10">
        <f t="shared" si="58"/>
        <v>42525</v>
      </c>
      <c r="AC341" s="163" t="s">
        <v>501</v>
      </c>
      <c r="AD341" s="220" t="s">
        <v>501</v>
      </c>
      <c r="AE341" s="164" t="str">
        <f t="shared" si="59"/>
        <v>Выполнение СМР, ПНР, оборудование, материалы</v>
      </c>
      <c r="AF341" s="165" t="s">
        <v>146</v>
      </c>
      <c r="AG341" s="163">
        <v>796</v>
      </c>
      <c r="AH341" s="163" t="s">
        <v>147</v>
      </c>
      <c r="AI341" s="163">
        <v>1</v>
      </c>
      <c r="AJ341" s="163">
        <v>45</v>
      </c>
      <c r="AK341" s="163" t="s">
        <v>1128</v>
      </c>
      <c r="AL341" s="243">
        <f t="shared" si="65"/>
        <v>42545</v>
      </c>
      <c r="AM341" s="243">
        <f t="shared" si="66"/>
        <v>42545</v>
      </c>
      <c r="AN341" s="10">
        <v>42735</v>
      </c>
      <c r="AO341" s="11">
        <v>2016</v>
      </c>
      <c r="AP341" s="11" t="s">
        <v>501</v>
      </c>
      <c r="AQ341" s="11" t="s">
        <v>136</v>
      </c>
      <c r="AR341" s="244" t="s">
        <v>501</v>
      </c>
      <c r="AS341" s="7" t="s">
        <v>2859</v>
      </c>
      <c r="AT341" s="220" t="s">
        <v>4282</v>
      </c>
      <c r="AU341" s="164" t="s">
        <v>4283</v>
      </c>
      <c r="AV341" s="8" t="s">
        <v>2862</v>
      </c>
      <c r="AW341" s="245">
        <v>42735</v>
      </c>
      <c r="AX341" s="170">
        <v>2634.0651352536756</v>
      </c>
      <c r="AY341" s="170">
        <v>2041.4004837999998</v>
      </c>
      <c r="AZ341" s="220"/>
      <c r="BA341" s="220"/>
      <c r="BB341" s="163" t="s">
        <v>136</v>
      </c>
      <c r="BC341" s="7" t="s">
        <v>3951</v>
      </c>
      <c r="BD341" s="143">
        <v>102.02987999999999</v>
      </c>
      <c r="BE341" s="123" t="s">
        <v>2864</v>
      </c>
    </row>
    <row r="342" spans="1:57" s="144" customFormat="1" ht="97.5" customHeight="1">
      <c r="A342" s="7">
        <v>2</v>
      </c>
      <c r="B342" s="7" t="s">
        <v>4284</v>
      </c>
      <c r="C342" s="7" t="s">
        <v>133</v>
      </c>
      <c r="D342" s="7" t="s">
        <v>2871</v>
      </c>
      <c r="E342" s="163" t="s">
        <v>2851</v>
      </c>
      <c r="F342" s="7" t="s">
        <v>2852</v>
      </c>
      <c r="G342" s="163" t="s">
        <v>2853</v>
      </c>
      <c r="H342" s="73" t="s">
        <v>408</v>
      </c>
      <c r="I342" s="11">
        <v>880876</v>
      </c>
      <c r="J342" s="164" t="s">
        <v>4285</v>
      </c>
      <c r="K342" s="164" t="s">
        <v>2937</v>
      </c>
      <c r="L342" s="164" t="str">
        <f t="shared" si="60"/>
        <v>СМР, ПНР, оборудование, материалы</v>
      </c>
      <c r="M342" s="165" t="s">
        <v>2856</v>
      </c>
      <c r="N342" s="62" t="s">
        <v>2675</v>
      </c>
      <c r="O342" s="164" t="s">
        <v>2857</v>
      </c>
      <c r="P342" s="165" t="s">
        <v>2858</v>
      </c>
      <c r="Q342" s="242">
        <v>1971.1090322053017</v>
      </c>
      <c r="R342" s="242">
        <f t="shared" si="61"/>
        <v>2325.9086580022558</v>
      </c>
      <c r="S342" s="242">
        <v>1527.6094999591085</v>
      </c>
      <c r="T342" s="242">
        <f t="shared" si="62"/>
        <v>1802.579209951748</v>
      </c>
      <c r="U342" s="242">
        <f t="shared" si="63"/>
        <v>1527.6094999591085</v>
      </c>
      <c r="V342" s="242">
        <f t="shared" si="64"/>
        <v>1802.579209951748</v>
      </c>
      <c r="W342" s="163" t="s">
        <v>3327</v>
      </c>
      <c r="X342" s="7" t="s">
        <v>133</v>
      </c>
      <c r="Y342" s="7" t="s">
        <v>133</v>
      </c>
      <c r="Z342" s="163" t="s">
        <v>144</v>
      </c>
      <c r="AA342" s="10">
        <v>42490</v>
      </c>
      <c r="AB342" s="10">
        <f t="shared" si="58"/>
        <v>42525</v>
      </c>
      <c r="AC342" s="163" t="s">
        <v>501</v>
      </c>
      <c r="AD342" s="220" t="s">
        <v>501</v>
      </c>
      <c r="AE342" s="164" t="str">
        <f t="shared" si="59"/>
        <v>Выполнение СМР, ПНР, оборудование, материалы</v>
      </c>
      <c r="AF342" s="165" t="s">
        <v>146</v>
      </c>
      <c r="AG342" s="163">
        <v>796</v>
      </c>
      <c r="AH342" s="163" t="s">
        <v>147</v>
      </c>
      <c r="AI342" s="163">
        <v>1</v>
      </c>
      <c r="AJ342" s="163">
        <v>45</v>
      </c>
      <c r="AK342" s="163" t="s">
        <v>1128</v>
      </c>
      <c r="AL342" s="243">
        <f t="shared" si="65"/>
        <v>42545</v>
      </c>
      <c r="AM342" s="243">
        <f t="shared" si="66"/>
        <v>42545</v>
      </c>
      <c r="AN342" s="10">
        <v>42735</v>
      </c>
      <c r="AO342" s="11">
        <v>2016</v>
      </c>
      <c r="AP342" s="11" t="s">
        <v>501</v>
      </c>
      <c r="AQ342" s="11" t="s">
        <v>136</v>
      </c>
      <c r="AR342" s="244" t="s">
        <v>501</v>
      </c>
      <c r="AS342" s="7" t="s">
        <v>2859</v>
      </c>
      <c r="AT342" s="220" t="s">
        <v>4286</v>
      </c>
      <c r="AU342" s="164" t="s">
        <v>4287</v>
      </c>
      <c r="AV342" s="8" t="s">
        <v>2862</v>
      </c>
      <c r="AW342" s="245">
        <v>42735</v>
      </c>
      <c r="AX342" s="170">
        <v>2634.0651352536756</v>
      </c>
      <c r="AY342" s="170">
        <v>2041.4004837999998</v>
      </c>
      <c r="AZ342" s="220"/>
      <c r="BA342" s="220"/>
      <c r="BB342" s="163" t="s">
        <v>136</v>
      </c>
      <c r="BC342" s="7" t="s">
        <v>3951</v>
      </c>
      <c r="BD342" s="143">
        <v>102.02987999999999</v>
      </c>
      <c r="BE342" s="123" t="s">
        <v>2864</v>
      </c>
    </row>
    <row r="343" spans="1:57" s="144" customFormat="1" ht="97.5" customHeight="1">
      <c r="A343" s="7">
        <v>2</v>
      </c>
      <c r="B343" s="7" t="s">
        <v>4288</v>
      </c>
      <c r="C343" s="7" t="s">
        <v>133</v>
      </c>
      <c r="D343" s="7" t="s">
        <v>2871</v>
      </c>
      <c r="E343" s="163" t="s">
        <v>2851</v>
      </c>
      <c r="F343" s="7" t="s">
        <v>2852</v>
      </c>
      <c r="G343" s="163" t="s">
        <v>2853</v>
      </c>
      <c r="H343" s="73" t="s">
        <v>408</v>
      </c>
      <c r="I343" s="11">
        <v>880877</v>
      </c>
      <c r="J343" s="164" t="s">
        <v>4289</v>
      </c>
      <c r="K343" s="164" t="s">
        <v>2937</v>
      </c>
      <c r="L343" s="164" t="str">
        <f t="shared" si="60"/>
        <v>СМР, ПНР, оборудование, материалы</v>
      </c>
      <c r="M343" s="165" t="s">
        <v>2856</v>
      </c>
      <c r="N343" s="62" t="s">
        <v>2675</v>
      </c>
      <c r="O343" s="164" t="s">
        <v>2857</v>
      </c>
      <c r="P343" s="165" t="s">
        <v>2858</v>
      </c>
      <c r="Q343" s="242">
        <v>1971.1090322053017</v>
      </c>
      <c r="R343" s="242">
        <f t="shared" si="61"/>
        <v>2325.9086580022558</v>
      </c>
      <c r="S343" s="242">
        <v>1527.6094999591085</v>
      </c>
      <c r="T343" s="242">
        <f t="shared" si="62"/>
        <v>1802.579209951748</v>
      </c>
      <c r="U343" s="242">
        <f t="shared" si="63"/>
        <v>1527.6094999591085</v>
      </c>
      <c r="V343" s="242">
        <f t="shared" si="64"/>
        <v>1802.579209951748</v>
      </c>
      <c r="W343" s="163" t="s">
        <v>3327</v>
      </c>
      <c r="X343" s="7" t="s">
        <v>133</v>
      </c>
      <c r="Y343" s="7" t="s">
        <v>133</v>
      </c>
      <c r="Z343" s="163" t="s">
        <v>144</v>
      </c>
      <c r="AA343" s="10">
        <v>42490</v>
      </c>
      <c r="AB343" s="10">
        <f t="shared" si="58"/>
        <v>42525</v>
      </c>
      <c r="AC343" s="163" t="s">
        <v>501</v>
      </c>
      <c r="AD343" s="220" t="s">
        <v>501</v>
      </c>
      <c r="AE343" s="164" t="str">
        <f t="shared" si="59"/>
        <v>Выполнение СМР, ПНР, оборудование, материалы</v>
      </c>
      <c r="AF343" s="165" t="s">
        <v>146</v>
      </c>
      <c r="AG343" s="163">
        <v>796</v>
      </c>
      <c r="AH343" s="163" t="s">
        <v>147</v>
      </c>
      <c r="AI343" s="163">
        <v>1</v>
      </c>
      <c r="AJ343" s="163">
        <v>45</v>
      </c>
      <c r="AK343" s="163" t="s">
        <v>1128</v>
      </c>
      <c r="AL343" s="243">
        <f t="shared" si="65"/>
        <v>42545</v>
      </c>
      <c r="AM343" s="243">
        <f t="shared" si="66"/>
        <v>42545</v>
      </c>
      <c r="AN343" s="10">
        <v>42735</v>
      </c>
      <c r="AO343" s="11">
        <v>2016</v>
      </c>
      <c r="AP343" s="11" t="s">
        <v>501</v>
      </c>
      <c r="AQ343" s="11" t="s">
        <v>136</v>
      </c>
      <c r="AR343" s="244" t="s">
        <v>501</v>
      </c>
      <c r="AS343" s="7" t="s">
        <v>2859</v>
      </c>
      <c r="AT343" s="220" t="s">
        <v>4290</v>
      </c>
      <c r="AU343" s="164" t="s">
        <v>4291</v>
      </c>
      <c r="AV343" s="8" t="s">
        <v>2862</v>
      </c>
      <c r="AW343" s="245">
        <v>42735</v>
      </c>
      <c r="AX343" s="170">
        <v>2634.0651352536756</v>
      </c>
      <c r="AY343" s="170">
        <v>2041.4004837999998</v>
      </c>
      <c r="AZ343" s="220"/>
      <c r="BA343" s="220"/>
      <c r="BB343" s="163" t="s">
        <v>136</v>
      </c>
      <c r="BC343" s="7" t="s">
        <v>3951</v>
      </c>
      <c r="BD343" s="143">
        <v>102.02987999999999</v>
      </c>
      <c r="BE343" s="123" t="s">
        <v>2864</v>
      </c>
    </row>
    <row r="344" spans="1:57" s="144" customFormat="1" ht="101.25" customHeight="1">
      <c r="A344" s="7">
        <v>2</v>
      </c>
      <c r="B344" s="7" t="s">
        <v>4292</v>
      </c>
      <c r="C344" s="7" t="s">
        <v>133</v>
      </c>
      <c r="D344" s="7" t="s">
        <v>2871</v>
      </c>
      <c r="E344" s="163" t="s">
        <v>2851</v>
      </c>
      <c r="F344" s="7" t="s">
        <v>2852</v>
      </c>
      <c r="G344" s="163" t="s">
        <v>2853</v>
      </c>
      <c r="H344" s="73" t="s">
        <v>408</v>
      </c>
      <c r="I344" s="11">
        <v>880878</v>
      </c>
      <c r="J344" s="164" t="s">
        <v>4293</v>
      </c>
      <c r="K344" s="164" t="s">
        <v>2937</v>
      </c>
      <c r="L344" s="164" t="str">
        <f t="shared" si="60"/>
        <v>СМР, ПНР, оборудование, материалы</v>
      </c>
      <c r="M344" s="165" t="s">
        <v>2856</v>
      </c>
      <c r="N344" s="62" t="s">
        <v>2675</v>
      </c>
      <c r="O344" s="164" t="s">
        <v>2857</v>
      </c>
      <c r="P344" s="165" t="s">
        <v>2858</v>
      </c>
      <c r="Q344" s="242">
        <v>1971.1090322053017</v>
      </c>
      <c r="R344" s="242">
        <f t="shared" si="61"/>
        <v>2325.9086580022558</v>
      </c>
      <c r="S344" s="242">
        <v>1527.6094999591085</v>
      </c>
      <c r="T344" s="242">
        <f t="shared" si="62"/>
        <v>1802.579209951748</v>
      </c>
      <c r="U344" s="242">
        <f t="shared" si="63"/>
        <v>1527.6094999591085</v>
      </c>
      <c r="V344" s="242">
        <f t="shared" si="64"/>
        <v>1802.579209951748</v>
      </c>
      <c r="W344" s="163" t="s">
        <v>3327</v>
      </c>
      <c r="X344" s="7" t="s">
        <v>133</v>
      </c>
      <c r="Y344" s="7" t="s">
        <v>133</v>
      </c>
      <c r="Z344" s="163" t="s">
        <v>144</v>
      </c>
      <c r="AA344" s="10">
        <v>42490</v>
      </c>
      <c r="AB344" s="10">
        <f t="shared" si="58"/>
        <v>42525</v>
      </c>
      <c r="AC344" s="163" t="s">
        <v>501</v>
      </c>
      <c r="AD344" s="220" t="s">
        <v>501</v>
      </c>
      <c r="AE344" s="164" t="str">
        <f t="shared" si="59"/>
        <v>Выполнение СМР, ПНР, оборудование, материалы</v>
      </c>
      <c r="AF344" s="165" t="s">
        <v>146</v>
      </c>
      <c r="AG344" s="163">
        <v>796</v>
      </c>
      <c r="AH344" s="163" t="s">
        <v>147</v>
      </c>
      <c r="AI344" s="163">
        <v>1</v>
      </c>
      <c r="AJ344" s="163">
        <v>45</v>
      </c>
      <c r="AK344" s="163" t="s">
        <v>1128</v>
      </c>
      <c r="AL344" s="243">
        <f t="shared" si="65"/>
        <v>42545</v>
      </c>
      <c r="AM344" s="243">
        <f t="shared" si="66"/>
        <v>42545</v>
      </c>
      <c r="AN344" s="10">
        <v>42735</v>
      </c>
      <c r="AO344" s="11">
        <v>2016</v>
      </c>
      <c r="AP344" s="11" t="s">
        <v>501</v>
      </c>
      <c r="AQ344" s="11" t="s">
        <v>136</v>
      </c>
      <c r="AR344" s="244" t="s">
        <v>501</v>
      </c>
      <c r="AS344" s="7" t="s">
        <v>2859</v>
      </c>
      <c r="AT344" s="220" t="s">
        <v>4294</v>
      </c>
      <c r="AU344" s="164" t="s">
        <v>4295</v>
      </c>
      <c r="AV344" s="8" t="s">
        <v>2862</v>
      </c>
      <c r="AW344" s="245">
        <v>42735</v>
      </c>
      <c r="AX344" s="170">
        <v>2634.0651352536756</v>
      </c>
      <c r="AY344" s="170">
        <v>2041.4004837999998</v>
      </c>
      <c r="AZ344" s="220"/>
      <c r="BA344" s="220"/>
      <c r="BB344" s="163" t="s">
        <v>136</v>
      </c>
      <c r="BC344" s="7" t="s">
        <v>3951</v>
      </c>
      <c r="BD344" s="143">
        <v>102.02987999999999</v>
      </c>
      <c r="BE344" s="123" t="s">
        <v>2864</v>
      </c>
    </row>
    <row r="345" spans="1:57" s="144" customFormat="1" ht="101.25" customHeight="1">
      <c r="A345" s="7">
        <v>2</v>
      </c>
      <c r="B345" s="7" t="s">
        <v>4296</v>
      </c>
      <c r="C345" s="7" t="s">
        <v>133</v>
      </c>
      <c r="D345" s="7" t="s">
        <v>2871</v>
      </c>
      <c r="E345" s="163" t="s">
        <v>2851</v>
      </c>
      <c r="F345" s="7" t="s">
        <v>2852</v>
      </c>
      <c r="G345" s="163" t="s">
        <v>2853</v>
      </c>
      <c r="H345" s="73" t="s">
        <v>408</v>
      </c>
      <c r="I345" s="11">
        <v>880879</v>
      </c>
      <c r="J345" s="164" t="s">
        <v>4297</v>
      </c>
      <c r="K345" s="164" t="s">
        <v>2937</v>
      </c>
      <c r="L345" s="164" t="str">
        <f t="shared" si="60"/>
        <v>СМР, ПНР, оборудование, материалы</v>
      </c>
      <c r="M345" s="165" t="s">
        <v>2856</v>
      </c>
      <c r="N345" s="62" t="s">
        <v>2675</v>
      </c>
      <c r="O345" s="164" t="s">
        <v>2857</v>
      </c>
      <c r="P345" s="165" t="s">
        <v>2858</v>
      </c>
      <c r="Q345" s="242">
        <v>1971.1090322053017</v>
      </c>
      <c r="R345" s="242">
        <f t="shared" si="61"/>
        <v>2325.9086580022558</v>
      </c>
      <c r="S345" s="242">
        <v>1527.6094999591085</v>
      </c>
      <c r="T345" s="242">
        <f t="shared" si="62"/>
        <v>1802.579209951748</v>
      </c>
      <c r="U345" s="242">
        <f t="shared" si="63"/>
        <v>1527.6094999591085</v>
      </c>
      <c r="V345" s="242">
        <f t="shared" si="64"/>
        <v>1802.579209951748</v>
      </c>
      <c r="W345" s="163" t="s">
        <v>3327</v>
      </c>
      <c r="X345" s="7" t="s">
        <v>133</v>
      </c>
      <c r="Y345" s="7" t="s">
        <v>133</v>
      </c>
      <c r="Z345" s="163" t="s">
        <v>144</v>
      </c>
      <c r="AA345" s="10">
        <v>42490</v>
      </c>
      <c r="AB345" s="10">
        <f t="shared" si="58"/>
        <v>42525</v>
      </c>
      <c r="AC345" s="163" t="s">
        <v>501</v>
      </c>
      <c r="AD345" s="220" t="s">
        <v>501</v>
      </c>
      <c r="AE345" s="164" t="str">
        <f t="shared" si="59"/>
        <v>Выполнение СМР, ПНР, оборудование, материалы</v>
      </c>
      <c r="AF345" s="165" t="s">
        <v>146</v>
      </c>
      <c r="AG345" s="163">
        <v>796</v>
      </c>
      <c r="AH345" s="163" t="s">
        <v>147</v>
      </c>
      <c r="AI345" s="163">
        <v>1</v>
      </c>
      <c r="AJ345" s="163">
        <v>45</v>
      </c>
      <c r="AK345" s="163" t="s">
        <v>1128</v>
      </c>
      <c r="AL345" s="243">
        <f t="shared" si="65"/>
        <v>42545</v>
      </c>
      <c r="AM345" s="243">
        <f t="shared" si="66"/>
        <v>42545</v>
      </c>
      <c r="AN345" s="10">
        <v>42735</v>
      </c>
      <c r="AO345" s="11">
        <v>2016</v>
      </c>
      <c r="AP345" s="11" t="s">
        <v>501</v>
      </c>
      <c r="AQ345" s="11" t="s">
        <v>136</v>
      </c>
      <c r="AR345" s="244" t="s">
        <v>501</v>
      </c>
      <c r="AS345" s="7" t="s">
        <v>2859</v>
      </c>
      <c r="AT345" s="220" t="s">
        <v>4298</v>
      </c>
      <c r="AU345" s="164" t="s">
        <v>4299</v>
      </c>
      <c r="AV345" s="8" t="s">
        <v>2862</v>
      </c>
      <c r="AW345" s="245">
        <v>42735</v>
      </c>
      <c r="AX345" s="170">
        <v>2634.0651352536756</v>
      </c>
      <c r="AY345" s="170">
        <v>2041.4004837999998</v>
      </c>
      <c r="AZ345" s="220"/>
      <c r="BA345" s="220"/>
      <c r="BB345" s="163" t="s">
        <v>136</v>
      </c>
      <c r="BC345" s="7" t="s">
        <v>3951</v>
      </c>
      <c r="BD345" s="143">
        <v>102.02987999999999</v>
      </c>
      <c r="BE345" s="123" t="s">
        <v>2864</v>
      </c>
    </row>
    <row r="346" spans="1:57" s="144" customFormat="1" ht="101.25" customHeight="1">
      <c r="A346" s="7">
        <v>2</v>
      </c>
      <c r="B346" s="7" t="s">
        <v>4300</v>
      </c>
      <c r="C346" s="7" t="s">
        <v>133</v>
      </c>
      <c r="D346" s="7" t="s">
        <v>2871</v>
      </c>
      <c r="E346" s="163" t="s">
        <v>2851</v>
      </c>
      <c r="F346" s="7" t="s">
        <v>2852</v>
      </c>
      <c r="G346" s="163" t="s">
        <v>2853</v>
      </c>
      <c r="H346" s="73" t="s">
        <v>408</v>
      </c>
      <c r="I346" s="11">
        <v>880880</v>
      </c>
      <c r="J346" s="164" t="s">
        <v>4301</v>
      </c>
      <c r="K346" s="164" t="s">
        <v>2937</v>
      </c>
      <c r="L346" s="164" t="str">
        <f t="shared" si="60"/>
        <v>СМР, ПНР, оборудование, материалы</v>
      </c>
      <c r="M346" s="165" t="s">
        <v>2856</v>
      </c>
      <c r="N346" s="62" t="s">
        <v>2675</v>
      </c>
      <c r="O346" s="164" t="s">
        <v>2857</v>
      </c>
      <c r="P346" s="165" t="s">
        <v>2858</v>
      </c>
      <c r="Q346" s="242">
        <v>1971.1090322053017</v>
      </c>
      <c r="R346" s="242">
        <f t="shared" si="61"/>
        <v>2325.9086580022558</v>
      </c>
      <c r="S346" s="242">
        <v>1527.6094999591085</v>
      </c>
      <c r="T346" s="242">
        <f t="shared" si="62"/>
        <v>1802.579209951748</v>
      </c>
      <c r="U346" s="242">
        <f t="shared" si="63"/>
        <v>1527.6094999591085</v>
      </c>
      <c r="V346" s="242">
        <f t="shared" si="64"/>
        <v>1802.579209951748</v>
      </c>
      <c r="W346" s="163" t="s">
        <v>3327</v>
      </c>
      <c r="X346" s="7" t="s">
        <v>133</v>
      </c>
      <c r="Y346" s="7" t="s">
        <v>133</v>
      </c>
      <c r="Z346" s="163" t="s">
        <v>144</v>
      </c>
      <c r="AA346" s="10">
        <v>42490</v>
      </c>
      <c r="AB346" s="10">
        <f t="shared" si="58"/>
        <v>42525</v>
      </c>
      <c r="AC346" s="163" t="s">
        <v>501</v>
      </c>
      <c r="AD346" s="220" t="s">
        <v>501</v>
      </c>
      <c r="AE346" s="164" t="str">
        <f t="shared" si="59"/>
        <v>Выполнение СМР, ПНР, оборудование, материалы</v>
      </c>
      <c r="AF346" s="165" t="s">
        <v>146</v>
      </c>
      <c r="AG346" s="163">
        <v>796</v>
      </c>
      <c r="AH346" s="163" t="s">
        <v>147</v>
      </c>
      <c r="AI346" s="163">
        <v>1</v>
      </c>
      <c r="AJ346" s="163">
        <v>45</v>
      </c>
      <c r="AK346" s="163" t="s">
        <v>1128</v>
      </c>
      <c r="AL346" s="243">
        <f t="shared" si="65"/>
        <v>42545</v>
      </c>
      <c r="AM346" s="243">
        <f t="shared" si="66"/>
        <v>42545</v>
      </c>
      <c r="AN346" s="10">
        <v>42735</v>
      </c>
      <c r="AO346" s="11">
        <v>2016</v>
      </c>
      <c r="AP346" s="11" t="s">
        <v>501</v>
      </c>
      <c r="AQ346" s="11" t="s">
        <v>136</v>
      </c>
      <c r="AR346" s="244" t="s">
        <v>501</v>
      </c>
      <c r="AS346" s="7" t="s">
        <v>2859</v>
      </c>
      <c r="AT346" s="220" t="s">
        <v>4302</v>
      </c>
      <c r="AU346" s="164" t="s">
        <v>4303</v>
      </c>
      <c r="AV346" s="8" t="s">
        <v>2862</v>
      </c>
      <c r="AW346" s="245">
        <v>42735</v>
      </c>
      <c r="AX346" s="170">
        <v>2634.0651352536756</v>
      </c>
      <c r="AY346" s="170">
        <v>2041.4004837999998</v>
      </c>
      <c r="AZ346" s="220"/>
      <c r="BA346" s="220"/>
      <c r="BB346" s="163" t="s">
        <v>136</v>
      </c>
      <c r="BC346" s="7" t="s">
        <v>3951</v>
      </c>
      <c r="BD346" s="143">
        <v>102.02987999999999</v>
      </c>
      <c r="BE346" s="123" t="s">
        <v>2864</v>
      </c>
    </row>
    <row r="347" spans="1:57" s="144" customFormat="1" ht="93" customHeight="1">
      <c r="A347" s="7">
        <v>2</v>
      </c>
      <c r="B347" s="7" t="s">
        <v>4304</v>
      </c>
      <c r="C347" s="7" t="s">
        <v>133</v>
      </c>
      <c r="D347" s="7" t="s">
        <v>2871</v>
      </c>
      <c r="E347" s="163" t="s">
        <v>2851</v>
      </c>
      <c r="F347" s="7" t="s">
        <v>2852</v>
      </c>
      <c r="G347" s="163" t="s">
        <v>2853</v>
      </c>
      <c r="H347" s="73" t="s">
        <v>408</v>
      </c>
      <c r="I347" s="11">
        <v>880881</v>
      </c>
      <c r="J347" s="164" t="s">
        <v>4305</v>
      </c>
      <c r="K347" s="164" t="s">
        <v>2937</v>
      </c>
      <c r="L347" s="164" t="str">
        <f t="shared" si="60"/>
        <v>СМР, ПНР, оборудование, материалы</v>
      </c>
      <c r="M347" s="165" t="s">
        <v>2856</v>
      </c>
      <c r="N347" s="62" t="s">
        <v>2675</v>
      </c>
      <c r="O347" s="164" t="s">
        <v>2857</v>
      </c>
      <c r="P347" s="165" t="s">
        <v>2858</v>
      </c>
      <c r="Q347" s="242">
        <v>1971.1090322053017</v>
      </c>
      <c r="R347" s="242">
        <f t="shared" si="61"/>
        <v>2325.9086580022558</v>
      </c>
      <c r="S347" s="242">
        <v>1527.6094999591085</v>
      </c>
      <c r="T347" s="242">
        <f t="shared" si="62"/>
        <v>1802.579209951748</v>
      </c>
      <c r="U347" s="242">
        <f t="shared" si="63"/>
        <v>1527.6094999591085</v>
      </c>
      <c r="V347" s="242">
        <f t="shared" si="64"/>
        <v>1802.579209951748</v>
      </c>
      <c r="W347" s="163" t="s">
        <v>3327</v>
      </c>
      <c r="X347" s="7" t="s">
        <v>133</v>
      </c>
      <c r="Y347" s="7" t="s">
        <v>133</v>
      </c>
      <c r="Z347" s="163" t="s">
        <v>144</v>
      </c>
      <c r="AA347" s="10">
        <v>42490</v>
      </c>
      <c r="AB347" s="10">
        <f t="shared" si="58"/>
        <v>42525</v>
      </c>
      <c r="AC347" s="163" t="s">
        <v>501</v>
      </c>
      <c r="AD347" s="220" t="s">
        <v>501</v>
      </c>
      <c r="AE347" s="164" t="str">
        <f t="shared" si="59"/>
        <v>Выполнение СМР, ПНР, оборудование, материалы</v>
      </c>
      <c r="AF347" s="165" t="s">
        <v>146</v>
      </c>
      <c r="AG347" s="163">
        <v>796</v>
      </c>
      <c r="AH347" s="163" t="s">
        <v>147</v>
      </c>
      <c r="AI347" s="163">
        <v>1</v>
      </c>
      <c r="AJ347" s="163">
        <v>45</v>
      </c>
      <c r="AK347" s="163" t="s">
        <v>1128</v>
      </c>
      <c r="AL347" s="243">
        <f t="shared" si="65"/>
        <v>42545</v>
      </c>
      <c r="AM347" s="243">
        <f t="shared" si="66"/>
        <v>42545</v>
      </c>
      <c r="AN347" s="10">
        <v>42735</v>
      </c>
      <c r="AO347" s="11">
        <v>2016</v>
      </c>
      <c r="AP347" s="11" t="s">
        <v>501</v>
      </c>
      <c r="AQ347" s="11" t="s">
        <v>136</v>
      </c>
      <c r="AR347" s="244" t="s">
        <v>501</v>
      </c>
      <c r="AS347" s="7" t="s">
        <v>2859</v>
      </c>
      <c r="AT347" s="220" t="s">
        <v>4306</v>
      </c>
      <c r="AU347" s="164" t="s">
        <v>4307</v>
      </c>
      <c r="AV347" s="8" t="s">
        <v>2862</v>
      </c>
      <c r="AW347" s="245">
        <v>42735</v>
      </c>
      <c r="AX347" s="170">
        <v>2634.0651352536756</v>
      </c>
      <c r="AY347" s="170">
        <v>2041.4004837999998</v>
      </c>
      <c r="AZ347" s="220"/>
      <c r="BA347" s="220"/>
      <c r="BB347" s="163" t="s">
        <v>136</v>
      </c>
      <c r="BC347" s="7" t="s">
        <v>3951</v>
      </c>
      <c r="BD347" s="143">
        <v>102.02987999999999</v>
      </c>
      <c r="BE347" s="123" t="s">
        <v>2864</v>
      </c>
    </row>
    <row r="348" spans="1:57" s="144" customFormat="1" ht="99.75" customHeight="1">
      <c r="A348" s="7">
        <v>2</v>
      </c>
      <c r="B348" s="7" t="s">
        <v>4308</v>
      </c>
      <c r="C348" s="7" t="s">
        <v>133</v>
      </c>
      <c r="D348" s="7" t="s">
        <v>2871</v>
      </c>
      <c r="E348" s="163" t="s">
        <v>2851</v>
      </c>
      <c r="F348" s="7" t="s">
        <v>2852</v>
      </c>
      <c r="G348" s="163" t="s">
        <v>2853</v>
      </c>
      <c r="H348" s="73" t="s">
        <v>408</v>
      </c>
      <c r="I348" s="11">
        <v>880882</v>
      </c>
      <c r="J348" s="164" t="s">
        <v>4309</v>
      </c>
      <c r="K348" s="164" t="s">
        <v>2937</v>
      </c>
      <c r="L348" s="164" t="str">
        <f t="shared" si="60"/>
        <v>СМР, ПНР, оборудование, материалы</v>
      </c>
      <c r="M348" s="165" t="s">
        <v>2856</v>
      </c>
      <c r="N348" s="62" t="s">
        <v>2675</v>
      </c>
      <c r="O348" s="164" t="s">
        <v>2857</v>
      </c>
      <c r="P348" s="165" t="s">
        <v>2858</v>
      </c>
      <c r="Q348" s="242">
        <v>1971.1090322053017</v>
      </c>
      <c r="R348" s="242">
        <f t="shared" si="61"/>
        <v>2325.9086580022558</v>
      </c>
      <c r="S348" s="242">
        <v>1527.6094999591085</v>
      </c>
      <c r="T348" s="242">
        <f t="shared" si="62"/>
        <v>1802.579209951748</v>
      </c>
      <c r="U348" s="242">
        <f t="shared" si="63"/>
        <v>1527.6094999591085</v>
      </c>
      <c r="V348" s="242">
        <f t="shared" si="64"/>
        <v>1802.579209951748</v>
      </c>
      <c r="W348" s="163" t="s">
        <v>3327</v>
      </c>
      <c r="X348" s="7" t="s">
        <v>133</v>
      </c>
      <c r="Y348" s="7" t="s">
        <v>133</v>
      </c>
      <c r="Z348" s="163" t="s">
        <v>144</v>
      </c>
      <c r="AA348" s="10">
        <v>42490</v>
      </c>
      <c r="AB348" s="10">
        <f t="shared" si="58"/>
        <v>42525</v>
      </c>
      <c r="AC348" s="163" t="s">
        <v>501</v>
      </c>
      <c r="AD348" s="220" t="s">
        <v>501</v>
      </c>
      <c r="AE348" s="164" t="str">
        <f t="shared" si="59"/>
        <v>Выполнение СМР, ПНР, оборудование, материалы</v>
      </c>
      <c r="AF348" s="165" t="s">
        <v>146</v>
      </c>
      <c r="AG348" s="163">
        <v>796</v>
      </c>
      <c r="AH348" s="163" t="s">
        <v>147</v>
      </c>
      <c r="AI348" s="163">
        <v>1</v>
      </c>
      <c r="AJ348" s="163">
        <v>45</v>
      </c>
      <c r="AK348" s="163" t="s">
        <v>1128</v>
      </c>
      <c r="AL348" s="243">
        <f t="shared" si="65"/>
        <v>42545</v>
      </c>
      <c r="AM348" s="243">
        <f t="shared" si="66"/>
        <v>42545</v>
      </c>
      <c r="AN348" s="10">
        <v>42735</v>
      </c>
      <c r="AO348" s="11">
        <v>2016</v>
      </c>
      <c r="AP348" s="11" t="s">
        <v>501</v>
      </c>
      <c r="AQ348" s="11" t="s">
        <v>136</v>
      </c>
      <c r="AR348" s="244" t="s">
        <v>501</v>
      </c>
      <c r="AS348" s="7" t="s">
        <v>2859</v>
      </c>
      <c r="AT348" s="220" t="s">
        <v>4310</v>
      </c>
      <c r="AU348" s="164" t="s">
        <v>4311</v>
      </c>
      <c r="AV348" s="8" t="s">
        <v>2862</v>
      </c>
      <c r="AW348" s="245">
        <v>42735</v>
      </c>
      <c r="AX348" s="170">
        <v>2634.0651352536756</v>
      </c>
      <c r="AY348" s="170">
        <v>2041.4004837999998</v>
      </c>
      <c r="AZ348" s="220"/>
      <c r="BA348" s="220"/>
      <c r="BB348" s="163" t="s">
        <v>136</v>
      </c>
      <c r="BC348" s="7" t="s">
        <v>3951</v>
      </c>
      <c r="BD348" s="143">
        <v>102.02987999999999</v>
      </c>
      <c r="BE348" s="123" t="s">
        <v>2864</v>
      </c>
    </row>
    <row r="349" spans="1:57" s="144" customFormat="1" ht="99.75" customHeight="1">
      <c r="A349" s="7">
        <v>2</v>
      </c>
      <c r="B349" s="7" t="s">
        <v>4312</v>
      </c>
      <c r="C349" s="7" t="s">
        <v>133</v>
      </c>
      <c r="D349" s="7" t="s">
        <v>2871</v>
      </c>
      <c r="E349" s="163" t="s">
        <v>2851</v>
      </c>
      <c r="F349" s="7" t="s">
        <v>2852</v>
      </c>
      <c r="G349" s="163" t="s">
        <v>2853</v>
      </c>
      <c r="H349" s="73" t="s">
        <v>408</v>
      </c>
      <c r="I349" s="11">
        <v>880883</v>
      </c>
      <c r="J349" s="164" t="s">
        <v>4313</v>
      </c>
      <c r="K349" s="164" t="s">
        <v>2937</v>
      </c>
      <c r="L349" s="164" t="str">
        <f t="shared" si="60"/>
        <v>СМР, ПНР, оборудование, материалы</v>
      </c>
      <c r="M349" s="165" t="s">
        <v>2856</v>
      </c>
      <c r="N349" s="62" t="s">
        <v>2675</v>
      </c>
      <c r="O349" s="164" t="s">
        <v>2857</v>
      </c>
      <c r="P349" s="165" t="s">
        <v>2858</v>
      </c>
      <c r="Q349" s="242">
        <v>1971.1090322053017</v>
      </c>
      <c r="R349" s="242">
        <f t="shared" si="61"/>
        <v>2325.9086580022558</v>
      </c>
      <c r="S349" s="242">
        <v>1527.6094999591085</v>
      </c>
      <c r="T349" s="242">
        <f t="shared" si="62"/>
        <v>1802.579209951748</v>
      </c>
      <c r="U349" s="242">
        <f t="shared" si="63"/>
        <v>1527.6094999591085</v>
      </c>
      <c r="V349" s="242">
        <f t="shared" si="64"/>
        <v>1802.579209951748</v>
      </c>
      <c r="W349" s="163" t="s">
        <v>3327</v>
      </c>
      <c r="X349" s="7" t="s">
        <v>133</v>
      </c>
      <c r="Y349" s="7" t="s">
        <v>133</v>
      </c>
      <c r="Z349" s="163" t="s">
        <v>144</v>
      </c>
      <c r="AA349" s="10">
        <v>42490</v>
      </c>
      <c r="AB349" s="10">
        <f t="shared" si="58"/>
        <v>42525</v>
      </c>
      <c r="AC349" s="163" t="s">
        <v>501</v>
      </c>
      <c r="AD349" s="220" t="s">
        <v>501</v>
      </c>
      <c r="AE349" s="164" t="str">
        <f t="shared" si="59"/>
        <v>Выполнение СМР, ПНР, оборудование, материалы</v>
      </c>
      <c r="AF349" s="165" t="s">
        <v>146</v>
      </c>
      <c r="AG349" s="163">
        <v>796</v>
      </c>
      <c r="AH349" s="163" t="s">
        <v>147</v>
      </c>
      <c r="AI349" s="163">
        <v>1</v>
      </c>
      <c r="AJ349" s="163">
        <v>45</v>
      </c>
      <c r="AK349" s="163" t="s">
        <v>1128</v>
      </c>
      <c r="AL349" s="243">
        <f t="shared" si="65"/>
        <v>42545</v>
      </c>
      <c r="AM349" s="243">
        <f t="shared" si="66"/>
        <v>42545</v>
      </c>
      <c r="AN349" s="10">
        <v>42735</v>
      </c>
      <c r="AO349" s="11">
        <v>2016</v>
      </c>
      <c r="AP349" s="11" t="s">
        <v>501</v>
      </c>
      <c r="AQ349" s="11" t="s">
        <v>136</v>
      </c>
      <c r="AR349" s="244" t="s">
        <v>501</v>
      </c>
      <c r="AS349" s="7" t="s">
        <v>2859</v>
      </c>
      <c r="AT349" s="220" t="s">
        <v>4314</v>
      </c>
      <c r="AU349" s="164" t="s">
        <v>4315</v>
      </c>
      <c r="AV349" s="8" t="s">
        <v>2862</v>
      </c>
      <c r="AW349" s="245">
        <v>42735</v>
      </c>
      <c r="AX349" s="170">
        <v>2634.0651352536756</v>
      </c>
      <c r="AY349" s="170">
        <v>2041.4004837999998</v>
      </c>
      <c r="AZ349" s="220"/>
      <c r="BA349" s="220"/>
      <c r="BB349" s="163" t="s">
        <v>136</v>
      </c>
      <c r="BC349" s="7" t="s">
        <v>3951</v>
      </c>
      <c r="BD349" s="143">
        <v>102.02987999999999</v>
      </c>
      <c r="BE349" s="123" t="s">
        <v>2864</v>
      </c>
    </row>
    <row r="350" spans="1:57" s="144" customFormat="1" ht="100.5" customHeight="1">
      <c r="A350" s="7">
        <v>2</v>
      </c>
      <c r="B350" s="7" t="s">
        <v>4316</v>
      </c>
      <c r="C350" s="7" t="s">
        <v>133</v>
      </c>
      <c r="D350" s="7" t="s">
        <v>2871</v>
      </c>
      <c r="E350" s="163" t="s">
        <v>2851</v>
      </c>
      <c r="F350" s="7" t="s">
        <v>2852</v>
      </c>
      <c r="G350" s="163" t="s">
        <v>2853</v>
      </c>
      <c r="H350" s="73" t="s">
        <v>408</v>
      </c>
      <c r="I350" s="11">
        <v>880884</v>
      </c>
      <c r="J350" s="164" t="s">
        <v>4317</v>
      </c>
      <c r="K350" s="164" t="s">
        <v>2937</v>
      </c>
      <c r="L350" s="164" t="str">
        <f t="shared" si="60"/>
        <v>СМР, ПНР, оборудование, материалы</v>
      </c>
      <c r="M350" s="165" t="s">
        <v>2856</v>
      </c>
      <c r="N350" s="62" t="s">
        <v>2675</v>
      </c>
      <c r="O350" s="164" t="s">
        <v>2857</v>
      </c>
      <c r="P350" s="165" t="s">
        <v>2858</v>
      </c>
      <c r="Q350" s="242">
        <v>1971.1090322053017</v>
      </c>
      <c r="R350" s="242">
        <f t="shared" si="61"/>
        <v>2325.9086580022558</v>
      </c>
      <c r="S350" s="242">
        <v>1527.6094999591085</v>
      </c>
      <c r="T350" s="242">
        <f t="shared" si="62"/>
        <v>1802.579209951748</v>
      </c>
      <c r="U350" s="242">
        <f t="shared" si="63"/>
        <v>1527.6094999591085</v>
      </c>
      <c r="V350" s="242">
        <f t="shared" si="64"/>
        <v>1802.579209951748</v>
      </c>
      <c r="W350" s="163" t="s">
        <v>3327</v>
      </c>
      <c r="X350" s="7" t="s">
        <v>133</v>
      </c>
      <c r="Y350" s="7" t="s">
        <v>133</v>
      </c>
      <c r="Z350" s="163" t="s">
        <v>144</v>
      </c>
      <c r="AA350" s="10">
        <v>42490</v>
      </c>
      <c r="AB350" s="10">
        <f t="shared" si="58"/>
        <v>42525</v>
      </c>
      <c r="AC350" s="163" t="s">
        <v>501</v>
      </c>
      <c r="AD350" s="220" t="s">
        <v>501</v>
      </c>
      <c r="AE350" s="164" t="str">
        <f t="shared" si="59"/>
        <v>Выполнение СМР, ПНР, оборудование, материалы</v>
      </c>
      <c r="AF350" s="165" t="s">
        <v>146</v>
      </c>
      <c r="AG350" s="163">
        <v>796</v>
      </c>
      <c r="AH350" s="163" t="s">
        <v>147</v>
      </c>
      <c r="AI350" s="163">
        <v>1</v>
      </c>
      <c r="AJ350" s="163">
        <v>45</v>
      </c>
      <c r="AK350" s="163" t="s">
        <v>1128</v>
      </c>
      <c r="AL350" s="243">
        <f t="shared" si="65"/>
        <v>42545</v>
      </c>
      <c r="AM350" s="243">
        <f t="shared" si="66"/>
        <v>42545</v>
      </c>
      <c r="AN350" s="10">
        <v>42735</v>
      </c>
      <c r="AO350" s="11">
        <v>2016</v>
      </c>
      <c r="AP350" s="11" t="s">
        <v>501</v>
      </c>
      <c r="AQ350" s="11" t="s">
        <v>136</v>
      </c>
      <c r="AR350" s="244" t="s">
        <v>501</v>
      </c>
      <c r="AS350" s="7" t="s">
        <v>2859</v>
      </c>
      <c r="AT350" s="220" t="s">
        <v>4318</v>
      </c>
      <c r="AU350" s="164" t="s">
        <v>4319</v>
      </c>
      <c r="AV350" s="8" t="s">
        <v>2862</v>
      </c>
      <c r="AW350" s="245">
        <v>42735</v>
      </c>
      <c r="AX350" s="170">
        <v>2634.0651352536756</v>
      </c>
      <c r="AY350" s="170">
        <v>2041.4004837999998</v>
      </c>
      <c r="AZ350" s="220"/>
      <c r="BA350" s="220"/>
      <c r="BB350" s="163" t="s">
        <v>136</v>
      </c>
      <c r="BC350" s="7" t="s">
        <v>3951</v>
      </c>
      <c r="BD350" s="143">
        <v>102.02987999999999</v>
      </c>
      <c r="BE350" s="123" t="s">
        <v>2864</v>
      </c>
    </row>
    <row r="351" spans="1:57" s="144" customFormat="1" ht="100.5" customHeight="1">
      <c r="A351" s="7">
        <v>2</v>
      </c>
      <c r="B351" s="7" t="s">
        <v>4320</v>
      </c>
      <c r="C351" s="7" t="s">
        <v>133</v>
      </c>
      <c r="D351" s="7" t="s">
        <v>2871</v>
      </c>
      <c r="E351" s="163" t="s">
        <v>2851</v>
      </c>
      <c r="F351" s="7" t="s">
        <v>2852</v>
      </c>
      <c r="G351" s="163" t="s">
        <v>2853</v>
      </c>
      <c r="H351" s="73" t="s">
        <v>408</v>
      </c>
      <c r="I351" s="11">
        <v>880885</v>
      </c>
      <c r="J351" s="164" t="s">
        <v>4321</v>
      </c>
      <c r="K351" s="164" t="s">
        <v>2937</v>
      </c>
      <c r="L351" s="164" t="str">
        <f t="shared" si="60"/>
        <v>СМР, ПНР, оборудование, материалы</v>
      </c>
      <c r="M351" s="165" t="s">
        <v>2856</v>
      </c>
      <c r="N351" s="62" t="s">
        <v>2675</v>
      </c>
      <c r="O351" s="164" t="s">
        <v>2857</v>
      </c>
      <c r="P351" s="165" t="s">
        <v>2858</v>
      </c>
      <c r="Q351" s="242">
        <v>1971.1090322053017</v>
      </c>
      <c r="R351" s="242">
        <f t="shared" si="61"/>
        <v>2325.9086580022558</v>
      </c>
      <c r="S351" s="242">
        <v>1527.6094999591085</v>
      </c>
      <c r="T351" s="242">
        <f t="shared" si="62"/>
        <v>1802.579209951748</v>
      </c>
      <c r="U351" s="242">
        <f t="shared" si="63"/>
        <v>1527.6094999591085</v>
      </c>
      <c r="V351" s="242">
        <f t="shared" si="64"/>
        <v>1802.579209951748</v>
      </c>
      <c r="W351" s="163" t="s">
        <v>3327</v>
      </c>
      <c r="X351" s="7" t="s">
        <v>133</v>
      </c>
      <c r="Y351" s="7" t="s">
        <v>133</v>
      </c>
      <c r="Z351" s="163" t="s">
        <v>144</v>
      </c>
      <c r="AA351" s="10">
        <v>42490</v>
      </c>
      <c r="AB351" s="10">
        <f t="shared" si="58"/>
        <v>42525</v>
      </c>
      <c r="AC351" s="163" t="s">
        <v>501</v>
      </c>
      <c r="AD351" s="220" t="s">
        <v>501</v>
      </c>
      <c r="AE351" s="164" t="str">
        <f t="shared" si="59"/>
        <v>Выполнение СМР, ПНР, оборудование, материалы</v>
      </c>
      <c r="AF351" s="165" t="s">
        <v>146</v>
      </c>
      <c r="AG351" s="163">
        <v>796</v>
      </c>
      <c r="AH351" s="163" t="s">
        <v>147</v>
      </c>
      <c r="AI351" s="163">
        <v>1</v>
      </c>
      <c r="AJ351" s="163">
        <v>45</v>
      </c>
      <c r="AK351" s="163" t="s">
        <v>1128</v>
      </c>
      <c r="AL351" s="243">
        <f t="shared" si="65"/>
        <v>42545</v>
      </c>
      <c r="AM351" s="243">
        <f t="shared" si="66"/>
        <v>42545</v>
      </c>
      <c r="AN351" s="10">
        <v>42735</v>
      </c>
      <c r="AO351" s="11">
        <v>2016</v>
      </c>
      <c r="AP351" s="11" t="s">
        <v>501</v>
      </c>
      <c r="AQ351" s="11" t="s">
        <v>136</v>
      </c>
      <c r="AR351" s="244" t="s">
        <v>501</v>
      </c>
      <c r="AS351" s="7" t="s">
        <v>2859</v>
      </c>
      <c r="AT351" s="220" t="s">
        <v>4322</v>
      </c>
      <c r="AU351" s="164" t="s">
        <v>4323</v>
      </c>
      <c r="AV351" s="8" t="s">
        <v>2862</v>
      </c>
      <c r="AW351" s="245">
        <v>42735</v>
      </c>
      <c r="AX351" s="170">
        <v>2634.0651352536756</v>
      </c>
      <c r="AY351" s="170">
        <v>2041.4004837999998</v>
      </c>
      <c r="AZ351" s="220"/>
      <c r="BA351" s="220"/>
      <c r="BB351" s="163" t="s">
        <v>136</v>
      </c>
      <c r="BC351" s="7" t="s">
        <v>3951</v>
      </c>
      <c r="BD351" s="143">
        <v>102.02987999999999</v>
      </c>
      <c r="BE351" s="123" t="s">
        <v>2864</v>
      </c>
    </row>
    <row r="352" spans="1:57" s="144" customFormat="1" ht="100.5" customHeight="1">
      <c r="A352" s="7">
        <v>2</v>
      </c>
      <c r="B352" s="7" t="s">
        <v>4324</v>
      </c>
      <c r="C352" s="7" t="s">
        <v>133</v>
      </c>
      <c r="D352" s="7" t="s">
        <v>2871</v>
      </c>
      <c r="E352" s="163" t="s">
        <v>2851</v>
      </c>
      <c r="F352" s="7" t="s">
        <v>2852</v>
      </c>
      <c r="G352" s="163" t="s">
        <v>2853</v>
      </c>
      <c r="H352" s="73" t="s">
        <v>408</v>
      </c>
      <c r="I352" s="11">
        <v>880886</v>
      </c>
      <c r="J352" s="164" t="s">
        <v>4325</v>
      </c>
      <c r="K352" s="164" t="s">
        <v>2937</v>
      </c>
      <c r="L352" s="164" t="str">
        <f t="shared" si="60"/>
        <v>СМР, ПНР, оборудование, материалы</v>
      </c>
      <c r="M352" s="165" t="s">
        <v>2856</v>
      </c>
      <c r="N352" s="62" t="s">
        <v>2675</v>
      </c>
      <c r="O352" s="164" t="s">
        <v>2857</v>
      </c>
      <c r="P352" s="165" t="s">
        <v>2858</v>
      </c>
      <c r="Q352" s="242">
        <v>1971.1090322053017</v>
      </c>
      <c r="R352" s="242">
        <f t="shared" si="61"/>
        <v>2325.9086580022558</v>
      </c>
      <c r="S352" s="242">
        <v>1527.6094999591085</v>
      </c>
      <c r="T352" s="242">
        <f t="shared" si="62"/>
        <v>1802.579209951748</v>
      </c>
      <c r="U352" s="242">
        <f t="shared" si="63"/>
        <v>1527.6094999591085</v>
      </c>
      <c r="V352" s="242">
        <f t="shared" si="64"/>
        <v>1802.579209951748</v>
      </c>
      <c r="W352" s="163" t="s">
        <v>3327</v>
      </c>
      <c r="X352" s="7" t="s">
        <v>133</v>
      </c>
      <c r="Y352" s="7" t="s">
        <v>133</v>
      </c>
      <c r="Z352" s="163" t="s">
        <v>144</v>
      </c>
      <c r="AA352" s="10">
        <v>42490</v>
      </c>
      <c r="AB352" s="10">
        <f t="shared" si="58"/>
        <v>42525</v>
      </c>
      <c r="AC352" s="163" t="s">
        <v>501</v>
      </c>
      <c r="AD352" s="220" t="s">
        <v>501</v>
      </c>
      <c r="AE352" s="164" t="str">
        <f t="shared" si="59"/>
        <v>Выполнение СМР, ПНР, оборудование, материалы</v>
      </c>
      <c r="AF352" s="165" t="s">
        <v>146</v>
      </c>
      <c r="AG352" s="163">
        <v>796</v>
      </c>
      <c r="AH352" s="163" t="s">
        <v>147</v>
      </c>
      <c r="AI352" s="163">
        <v>1</v>
      </c>
      <c r="AJ352" s="163">
        <v>45</v>
      </c>
      <c r="AK352" s="163" t="s">
        <v>1128</v>
      </c>
      <c r="AL352" s="243">
        <f t="shared" si="65"/>
        <v>42545</v>
      </c>
      <c r="AM352" s="243">
        <f t="shared" si="66"/>
        <v>42545</v>
      </c>
      <c r="AN352" s="10">
        <v>42735</v>
      </c>
      <c r="AO352" s="11">
        <v>2016</v>
      </c>
      <c r="AP352" s="11" t="s">
        <v>501</v>
      </c>
      <c r="AQ352" s="11" t="s">
        <v>136</v>
      </c>
      <c r="AR352" s="244" t="s">
        <v>501</v>
      </c>
      <c r="AS352" s="7" t="s">
        <v>2859</v>
      </c>
      <c r="AT352" s="220" t="s">
        <v>4326</v>
      </c>
      <c r="AU352" s="164" t="s">
        <v>4327</v>
      </c>
      <c r="AV352" s="8" t="s">
        <v>2862</v>
      </c>
      <c r="AW352" s="245">
        <v>42735</v>
      </c>
      <c r="AX352" s="170">
        <v>2634.0651352536756</v>
      </c>
      <c r="AY352" s="170">
        <v>2041.4004837999998</v>
      </c>
      <c r="AZ352" s="220"/>
      <c r="BA352" s="220"/>
      <c r="BB352" s="163" t="s">
        <v>136</v>
      </c>
      <c r="BC352" s="7" t="s">
        <v>3951</v>
      </c>
      <c r="BD352" s="143">
        <v>102.02987999999999</v>
      </c>
      <c r="BE352" s="123" t="s">
        <v>2864</v>
      </c>
    </row>
    <row r="353" spans="1:57" s="144" customFormat="1" ht="100.5" customHeight="1">
      <c r="A353" s="7">
        <v>2</v>
      </c>
      <c r="B353" s="7" t="s">
        <v>4328</v>
      </c>
      <c r="C353" s="7" t="s">
        <v>133</v>
      </c>
      <c r="D353" s="7" t="s">
        <v>2871</v>
      </c>
      <c r="E353" s="163" t="s">
        <v>2851</v>
      </c>
      <c r="F353" s="7" t="s">
        <v>2852</v>
      </c>
      <c r="G353" s="163" t="s">
        <v>2853</v>
      </c>
      <c r="H353" s="73" t="s">
        <v>408</v>
      </c>
      <c r="I353" s="11">
        <v>880887</v>
      </c>
      <c r="J353" s="164" t="s">
        <v>4329</v>
      </c>
      <c r="K353" s="164" t="s">
        <v>2937</v>
      </c>
      <c r="L353" s="164" t="str">
        <f t="shared" si="60"/>
        <v>СМР, ПНР, оборудование, материалы</v>
      </c>
      <c r="M353" s="165" t="s">
        <v>2856</v>
      </c>
      <c r="N353" s="62" t="s">
        <v>2675</v>
      </c>
      <c r="O353" s="164" t="s">
        <v>2857</v>
      </c>
      <c r="P353" s="165" t="s">
        <v>2858</v>
      </c>
      <c r="Q353" s="242">
        <v>1971.1090322053017</v>
      </c>
      <c r="R353" s="242">
        <f t="shared" si="61"/>
        <v>2325.9086580022558</v>
      </c>
      <c r="S353" s="242">
        <v>1527.6094999591085</v>
      </c>
      <c r="T353" s="242">
        <f t="shared" si="62"/>
        <v>1802.579209951748</v>
      </c>
      <c r="U353" s="242">
        <f t="shared" si="63"/>
        <v>1527.6094999591085</v>
      </c>
      <c r="V353" s="242">
        <f t="shared" si="64"/>
        <v>1802.579209951748</v>
      </c>
      <c r="W353" s="163" t="s">
        <v>3327</v>
      </c>
      <c r="X353" s="7" t="s">
        <v>133</v>
      </c>
      <c r="Y353" s="7" t="s">
        <v>133</v>
      </c>
      <c r="Z353" s="163" t="s">
        <v>144</v>
      </c>
      <c r="AA353" s="10">
        <v>42490</v>
      </c>
      <c r="AB353" s="10">
        <f t="shared" si="58"/>
        <v>42525</v>
      </c>
      <c r="AC353" s="163" t="s">
        <v>501</v>
      </c>
      <c r="AD353" s="220" t="s">
        <v>501</v>
      </c>
      <c r="AE353" s="164" t="str">
        <f t="shared" si="59"/>
        <v>Выполнение СМР, ПНР, оборудование, материалы</v>
      </c>
      <c r="AF353" s="165" t="s">
        <v>146</v>
      </c>
      <c r="AG353" s="163">
        <v>796</v>
      </c>
      <c r="AH353" s="163" t="s">
        <v>147</v>
      </c>
      <c r="AI353" s="163">
        <v>1</v>
      </c>
      <c r="AJ353" s="163">
        <v>45</v>
      </c>
      <c r="AK353" s="163" t="s">
        <v>1128</v>
      </c>
      <c r="AL353" s="243">
        <f t="shared" si="65"/>
        <v>42545</v>
      </c>
      <c r="AM353" s="243">
        <f t="shared" si="66"/>
        <v>42545</v>
      </c>
      <c r="AN353" s="10">
        <v>42735</v>
      </c>
      <c r="AO353" s="11">
        <v>2016</v>
      </c>
      <c r="AP353" s="11" t="s">
        <v>501</v>
      </c>
      <c r="AQ353" s="11" t="s">
        <v>136</v>
      </c>
      <c r="AR353" s="244" t="s">
        <v>501</v>
      </c>
      <c r="AS353" s="7" t="s">
        <v>2859</v>
      </c>
      <c r="AT353" s="220" t="s">
        <v>4330</v>
      </c>
      <c r="AU353" s="164" t="s">
        <v>4331</v>
      </c>
      <c r="AV353" s="8" t="s">
        <v>2862</v>
      </c>
      <c r="AW353" s="245">
        <v>42735</v>
      </c>
      <c r="AX353" s="170">
        <v>2634.0651352536756</v>
      </c>
      <c r="AY353" s="170">
        <v>2041.4004837999998</v>
      </c>
      <c r="AZ353" s="220"/>
      <c r="BA353" s="220"/>
      <c r="BB353" s="163" t="s">
        <v>136</v>
      </c>
      <c r="BC353" s="7" t="s">
        <v>3951</v>
      </c>
      <c r="BD353" s="143">
        <v>102.02987999999999</v>
      </c>
      <c r="BE353" s="123" t="s">
        <v>2864</v>
      </c>
    </row>
    <row r="354" spans="1:57" s="144" customFormat="1" ht="100.5" customHeight="1">
      <c r="A354" s="7">
        <v>2</v>
      </c>
      <c r="B354" s="7" t="s">
        <v>4332</v>
      </c>
      <c r="C354" s="7" t="s">
        <v>133</v>
      </c>
      <c r="D354" s="7" t="s">
        <v>2871</v>
      </c>
      <c r="E354" s="163" t="s">
        <v>2851</v>
      </c>
      <c r="F354" s="7" t="s">
        <v>2852</v>
      </c>
      <c r="G354" s="163" t="s">
        <v>2853</v>
      </c>
      <c r="H354" s="73" t="s">
        <v>408</v>
      </c>
      <c r="I354" s="11">
        <v>880888</v>
      </c>
      <c r="J354" s="164" t="s">
        <v>4333</v>
      </c>
      <c r="K354" s="164" t="s">
        <v>2937</v>
      </c>
      <c r="L354" s="164" t="str">
        <f t="shared" si="60"/>
        <v>СМР, ПНР, оборудование, материалы</v>
      </c>
      <c r="M354" s="165" t="s">
        <v>2856</v>
      </c>
      <c r="N354" s="62" t="s">
        <v>2675</v>
      </c>
      <c r="O354" s="164" t="s">
        <v>2857</v>
      </c>
      <c r="P354" s="165" t="s">
        <v>2858</v>
      </c>
      <c r="Q354" s="242">
        <v>1971.1090322053017</v>
      </c>
      <c r="R354" s="242">
        <f t="shared" si="61"/>
        <v>2325.9086580022558</v>
      </c>
      <c r="S354" s="242">
        <v>1527.6094999591085</v>
      </c>
      <c r="T354" s="242">
        <f t="shared" si="62"/>
        <v>1802.579209951748</v>
      </c>
      <c r="U354" s="242">
        <f t="shared" si="63"/>
        <v>1527.6094999591085</v>
      </c>
      <c r="V354" s="242">
        <f t="shared" si="64"/>
        <v>1802.579209951748</v>
      </c>
      <c r="W354" s="163" t="s">
        <v>3327</v>
      </c>
      <c r="X354" s="7" t="s">
        <v>133</v>
      </c>
      <c r="Y354" s="7" t="s">
        <v>133</v>
      </c>
      <c r="Z354" s="163" t="s">
        <v>144</v>
      </c>
      <c r="AA354" s="10">
        <v>42490</v>
      </c>
      <c r="AB354" s="10">
        <f t="shared" si="58"/>
        <v>42525</v>
      </c>
      <c r="AC354" s="163" t="s">
        <v>501</v>
      </c>
      <c r="AD354" s="220" t="s">
        <v>501</v>
      </c>
      <c r="AE354" s="164" t="str">
        <f t="shared" si="59"/>
        <v>Выполнение СМР, ПНР, оборудование, материалы</v>
      </c>
      <c r="AF354" s="165" t="s">
        <v>146</v>
      </c>
      <c r="AG354" s="163">
        <v>796</v>
      </c>
      <c r="AH354" s="163" t="s">
        <v>147</v>
      </c>
      <c r="AI354" s="163">
        <v>1</v>
      </c>
      <c r="AJ354" s="163">
        <v>45</v>
      </c>
      <c r="AK354" s="163" t="s">
        <v>1128</v>
      </c>
      <c r="AL354" s="243">
        <f t="shared" si="65"/>
        <v>42545</v>
      </c>
      <c r="AM354" s="243">
        <f t="shared" si="66"/>
        <v>42545</v>
      </c>
      <c r="AN354" s="10">
        <v>42735</v>
      </c>
      <c r="AO354" s="11">
        <v>2016</v>
      </c>
      <c r="AP354" s="11" t="s">
        <v>501</v>
      </c>
      <c r="AQ354" s="11" t="s">
        <v>136</v>
      </c>
      <c r="AR354" s="244" t="s">
        <v>501</v>
      </c>
      <c r="AS354" s="7" t="s">
        <v>2859</v>
      </c>
      <c r="AT354" s="220" t="s">
        <v>4334</v>
      </c>
      <c r="AU354" s="164" t="s">
        <v>4335</v>
      </c>
      <c r="AV354" s="8" t="s">
        <v>2862</v>
      </c>
      <c r="AW354" s="245">
        <v>42735</v>
      </c>
      <c r="AX354" s="170">
        <v>2634.0651352536756</v>
      </c>
      <c r="AY354" s="170">
        <v>2041.4004837999998</v>
      </c>
      <c r="AZ354" s="220"/>
      <c r="BA354" s="220"/>
      <c r="BB354" s="163" t="s">
        <v>136</v>
      </c>
      <c r="BC354" s="7" t="s">
        <v>3951</v>
      </c>
      <c r="BD354" s="143">
        <v>102.02987999999999</v>
      </c>
      <c r="BE354" s="123" t="s">
        <v>2864</v>
      </c>
    </row>
    <row r="355" spans="1:57" s="144" customFormat="1" ht="100.5" customHeight="1">
      <c r="A355" s="7">
        <v>2</v>
      </c>
      <c r="B355" s="7" t="s">
        <v>4336</v>
      </c>
      <c r="C355" s="7" t="s">
        <v>133</v>
      </c>
      <c r="D355" s="7" t="s">
        <v>2871</v>
      </c>
      <c r="E355" s="163" t="s">
        <v>2851</v>
      </c>
      <c r="F355" s="7" t="s">
        <v>2852</v>
      </c>
      <c r="G355" s="163" t="s">
        <v>2853</v>
      </c>
      <c r="H355" s="73" t="s">
        <v>408</v>
      </c>
      <c r="I355" s="11">
        <v>880889</v>
      </c>
      <c r="J355" s="164" t="s">
        <v>4337</v>
      </c>
      <c r="K355" s="164" t="s">
        <v>2937</v>
      </c>
      <c r="L355" s="164" t="str">
        <f t="shared" si="60"/>
        <v>СМР, ПНР, оборудование, материалы</v>
      </c>
      <c r="M355" s="165" t="s">
        <v>2856</v>
      </c>
      <c r="N355" s="62" t="s">
        <v>2675</v>
      </c>
      <c r="O355" s="164" t="s">
        <v>2857</v>
      </c>
      <c r="P355" s="165" t="s">
        <v>2858</v>
      </c>
      <c r="Q355" s="242">
        <v>1971.1090322053017</v>
      </c>
      <c r="R355" s="242">
        <f t="shared" si="61"/>
        <v>2325.9086580022558</v>
      </c>
      <c r="S355" s="242">
        <v>1527.6094999591085</v>
      </c>
      <c r="T355" s="242">
        <f t="shared" si="62"/>
        <v>1802.579209951748</v>
      </c>
      <c r="U355" s="242">
        <f t="shared" si="63"/>
        <v>1527.6094999591085</v>
      </c>
      <c r="V355" s="242">
        <f t="shared" si="64"/>
        <v>1802.579209951748</v>
      </c>
      <c r="W355" s="163" t="s">
        <v>3327</v>
      </c>
      <c r="X355" s="7" t="s">
        <v>133</v>
      </c>
      <c r="Y355" s="7" t="s">
        <v>133</v>
      </c>
      <c r="Z355" s="163" t="s">
        <v>144</v>
      </c>
      <c r="AA355" s="10">
        <v>42490</v>
      </c>
      <c r="AB355" s="10">
        <f t="shared" si="58"/>
        <v>42525</v>
      </c>
      <c r="AC355" s="163" t="s">
        <v>501</v>
      </c>
      <c r="AD355" s="220" t="s">
        <v>501</v>
      </c>
      <c r="AE355" s="164" t="str">
        <f t="shared" si="59"/>
        <v>Выполнение СМР, ПНР, оборудование, материалы</v>
      </c>
      <c r="AF355" s="165" t="s">
        <v>146</v>
      </c>
      <c r="AG355" s="163">
        <v>796</v>
      </c>
      <c r="AH355" s="163" t="s">
        <v>147</v>
      </c>
      <c r="AI355" s="163">
        <v>1</v>
      </c>
      <c r="AJ355" s="163">
        <v>45</v>
      </c>
      <c r="AK355" s="163" t="s">
        <v>1128</v>
      </c>
      <c r="AL355" s="243">
        <f t="shared" si="65"/>
        <v>42545</v>
      </c>
      <c r="AM355" s="243">
        <f t="shared" si="66"/>
        <v>42545</v>
      </c>
      <c r="AN355" s="10">
        <v>42735</v>
      </c>
      <c r="AO355" s="11">
        <v>2016</v>
      </c>
      <c r="AP355" s="11" t="s">
        <v>501</v>
      </c>
      <c r="AQ355" s="11" t="s">
        <v>136</v>
      </c>
      <c r="AR355" s="244" t="s">
        <v>501</v>
      </c>
      <c r="AS355" s="7" t="s">
        <v>2859</v>
      </c>
      <c r="AT355" s="220" t="s">
        <v>4338</v>
      </c>
      <c r="AU355" s="164" t="s">
        <v>4339</v>
      </c>
      <c r="AV355" s="8" t="s">
        <v>2862</v>
      </c>
      <c r="AW355" s="245">
        <v>42735</v>
      </c>
      <c r="AX355" s="170">
        <v>2634.0651352536756</v>
      </c>
      <c r="AY355" s="170">
        <v>2041.4004837999998</v>
      </c>
      <c r="AZ355" s="220"/>
      <c r="BA355" s="220"/>
      <c r="BB355" s="163" t="s">
        <v>136</v>
      </c>
      <c r="BC355" s="7" t="s">
        <v>3951</v>
      </c>
      <c r="BD355" s="143">
        <v>102.02987999999999</v>
      </c>
      <c r="BE355" s="123" t="s">
        <v>2864</v>
      </c>
    </row>
    <row r="356" spans="1:57" s="144" customFormat="1" ht="100.5" customHeight="1">
      <c r="A356" s="7">
        <v>2</v>
      </c>
      <c r="B356" s="7" t="s">
        <v>4340</v>
      </c>
      <c r="C356" s="7" t="s">
        <v>133</v>
      </c>
      <c r="D356" s="7" t="s">
        <v>2871</v>
      </c>
      <c r="E356" s="163" t="s">
        <v>2851</v>
      </c>
      <c r="F356" s="7" t="s">
        <v>2852</v>
      </c>
      <c r="G356" s="163" t="s">
        <v>2853</v>
      </c>
      <c r="H356" s="73" t="s">
        <v>408</v>
      </c>
      <c r="I356" s="11">
        <v>880890</v>
      </c>
      <c r="J356" s="164" t="s">
        <v>4341</v>
      </c>
      <c r="K356" s="164" t="s">
        <v>2937</v>
      </c>
      <c r="L356" s="164" t="str">
        <f t="shared" si="60"/>
        <v>СМР, ПНР, оборудование, материалы</v>
      </c>
      <c r="M356" s="165" t="s">
        <v>2856</v>
      </c>
      <c r="N356" s="62" t="s">
        <v>2675</v>
      </c>
      <c r="O356" s="164" t="s">
        <v>2857</v>
      </c>
      <c r="P356" s="165" t="s">
        <v>2858</v>
      </c>
      <c r="Q356" s="242">
        <v>1971.1090322053017</v>
      </c>
      <c r="R356" s="242">
        <f t="shared" si="61"/>
        <v>2325.9086580022558</v>
      </c>
      <c r="S356" s="242">
        <v>1527.6094999591085</v>
      </c>
      <c r="T356" s="242">
        <f t="shared" si="62"/>
        <v>1802.579209951748</v>
      </c>
      <c r="U356" s="242">
        <f t="shared" si="63"/>
        <v>1527.6094999591085</v>
      </c>
      <c r="V356" s="242">
        <f t="shared" si="64"/>
        <v>1802.579209951748</v>
      </c>
      <c r="W356" s="163" t="s">
        <v>3327</v>
      </c>
      <c r="X356" s="7" t="s">
        <v>133</v>
      </c>
      <c r="Y356" s="7" t="s">
        <v>133</v>
      </c>
      <c r="Z356" s="163" t="s">
        <v>144</v>
      </c>
      <c r="AA356" s="10">
        <v>42490</v>
      </c>
      <c r="AB356" s="10">
        <f t="shared" si="58"/>
        <v>42525</v>
      </c>
      <c r="AC356" s="163" t="s">
        <v>501</v>
      </c>
      <c r="AD356" s="220" t="s">
        <v>501</v>
      </c>
      <c r="AE356" s="164" t="str">
        <f t="shared" si="59"/>
        <v>Выполнение СМР, ПНР, оборудование, материалы</v>
      </c>
      <c r="AF356" s="165" t="s">
        <v>146</v>
      </c>
      <c r="AG356" s="163">
        <v>796</v>
      </c>
      <c r="AH356" s="163" t="s">
        <v>147</v>
      </c>
      <c r="AI356" s="163">
        <v>1</v>
      </c>
      <c r="AJ356" s="163">
        <v>45</v>
      </c>
      <c r="AK356" s="163" t="s">
        <v>1128</v>
      </c>
      <c r="AL356" s="243">
        <f t="shared" si="65"/>
        <v>42545</v>
      </c>
      <c r="AM356" s="243">
        <f t="shared" si="66"/>
        <v>42545</v>
      </c>
      <c r="AN356" s="10">
        <v>42735</v>
      </c>
      <c r="AO356" s="11">
        <v>2016</v>
      </c>
      <c r="AP356" s="11" t="s">
        <v>501</v>
      </c>
      <c r="AQ356" s="11" t="s">
        <v>136</v>
      </c>
      <c r="AR356" s="244" t="s">
        <v>501</v>
      </c>
      <c r="AS356" s="7" t="s">
        <v>2859</v>
      </c>
      <c r="AT356" s="220" t="s">
        <v>4342</v>
      </c>
      <c r="AU356" s="164" t="s">
        <v>4343</v>
      </c>
      <c r="AV356" s="8" t="s">
        <v>2862</v>
      </c>
      <c r="AW356" s="245">
        <v>42735</v>
      </c>
      <c r="AX356" s="170">
        <v>2634.0651352536756</v>
      </c>
      <c r="AY356" s="170">
        <v>2041.4004837999998</v>
      </c>
      <c r="AZ356" s="220"/>
      <c r="BA356" s="220"/>
      <c r="BB356" s="163" t="s">
        <v>136</v>
      </c>
      <c r="BC356" s="7" t="s">
        <v>3951</v>
      </c>
      <c r="BD356" s="143">
        <v>102.02987999999999</v>
      </c>
      <c r="BE356" s="123" t="s">
        <v>2864</v>
      </c>
    </row>
    <row r="357" spans="1:57" s="144" customFormat="1" ht="100.5" customHeight="1">
      <c r="A357" s="7">
        <v>2</v>
      </c>
      <c r="B357" s="7" t="s">
        <v>4344</v>
      </c>
      <c r="C357" s="7" t="s">
        <v>133</v>
      </c>
      <c r="D357" s="7" t="s">
        <v>2871</v>
      </c>
      <c r="E357" s="163" t="s">
        <v>2851</v>
      </c>
      <c r="F357" s="7" t="s">
        <v>2852</v>
      </c>
      <c r="G357" s="163" t="s">
        <v>2853</v>
      </c>
      <c r="H357" s="73" t="s">
        <v>408</v>
      </c>
      <c r="I357" s="11">
        <v>880891</v>
      </c>
      <c r="J357" s="164" t="s">
        <v>4345</v>
      </c>
      <c r="K357" s="164" t="s">
        <v>2937</v>
      </c>
      <c r="L357" s="164" t="str">
        <f t="shared" si="60"/>
        <v>СМР, ПНР, оборудование, материалы</v>
      </c>
      <c r="M357" s="165" t="s">
        <v>2856</v>
      </c>
      <c r="N357" s="62" t="s">
        <v>2675</v>
      </c>
      <c r="O357" s="164" t="s">
        <v>2857</v>
      </c>
      <c r="P357" s="165" t="s">
        <v>2858</v>
      </c>
      <c r="Q357" s="242">
        <v>1971.1090322053017</v>
      </c>
      <c r="R357" s="242">
        <f t="shared" si="61"/>
        <v>2325.9086580022558</v>
      </c>
      <c r="S357" s="242">
        <v>1527.6094999591085</v>
      </c>
      <c r="T357" s="242">
        <f t="shared" si="62"/>
        <v>1802.579209951748</v>
      </c>
      <c r="U357" s="242">
        <f t="shared" si="63"/>
        <v>1527.6094999591085</v>
      </c>
      <c r="V357" s="242">
        <f t="shared" si="64"/>
        <v>1802.579209951748</v>
      </c>
      <c r="W357" s="163" t="s">
        <v>3327</v>
      </c>
      <c r="X357" s="7" t="s">
        <v>133</v>
      </c>
      <c r="Y357" s="7" t="s">
        <v>133</v>
      </c>
      <c r="Z357" s="163" t="s">
        <v>144</v>
      </c>
      <c r="AA357" s="10">
        <v>42490</v>
      </c>
      <c r="AB357" s="10">
        <f t="shared" si="58"/>
        <v>42525</v>
      </c>
      <c r="AC357" s="163" t="s">
        <v>501</v>
      </c>
      <c r="AD357" s="220" t="s">
        <v>501</v>
      </c>
      <c r="AE357" s="164" t="str">
        <f t="shared" si="59"/>
        <v>Выполнение СМР, ПНР, оборудование, материалы</v>
      </c>
      <c r="AF357" s="165" t="s">
        <v>146</v>
      </c>
      <c r="AG357" s="163">
        <v>796</v>
      </c>
      <c r="AH357" s="163" t="s">
        <v>147</v>
      </c>
      <c r="AI357" s="163">
        <v>1</v>
      </c>
      <c r="AJ357" s="163">
        <v>45</v>
      </c>
      <c r="AK357" s="163" t="s">
        <v>1128</v>
      </c>
      <c r="AL357" s="243">
        <f t="shared" si="65"/>
        <v>42545</v>
      </c>
      <c r="AM357" s="243">
        <f t="shared" si="66"/>
        <v>42545</v>
      </c>
      <c r="AN357" s="10">
        <v>42735</v>
      </c>
      <c r="AO357" s="11">
        <v>2016</v>
      </c>
      <c r="AP357" s="11" t="s">
        <v>501</v>
      </c>
      <c r="AQ357" s="11" t="s">
        <v>136</v>
      </c>
      <c r="AR357" s="244" t="s">
        <v>501</v>
      </c>
      <c r="AS357" s="7" t="s">
        <v>2859</v>
      </c>
      <c r="AT357" s="220" t="s">
        <v>4346</v>
      </c>
      <c r="AU357" s="164" t="s">
        <v>4347</v>
      </c>
      <c r="AV357" s="8" t="s">
        <v>2862</v>
      </c>
      <c r="AW357" s="245">
        <v>42735</v>
      </c>
      <c r="AX357" s="170">
        <v>2634.0651352536756</v>
      </c>
      <c r="AY357" s="170">
        <v>2041.4004837999998</v>
      </c>
      <c r="AZ357" s="220"/>
      <c r="BA357" s="220"/>
      <c r="BB357" s="163" t="s">
        <v>136</v>
      </c>
      <c r="BC357" s="7" t="s">
        <v>3951</v>
      </c>
      <c r="BD357" s="143">
        <v>102.02987999999999</v>
      </c>
      <c r="BE357" s="123" t="s">
        <v>2864</v>
      </c>
    </row>
    <row r="358" spans="1:57" s="144" customFormat="1" ht="100.5" customHeight="1">
      <c r="A358" s="7">
        <v>2</v>
      </c>
      <c r="B358" s="7" t="s">
        <v>4348</v>
      </c>
      <c r="C358" s="7" t="s">
        <v>133</v>
      </c>
      <c r="D358" s="7" t="s">
        <v>2871</v>
      </c>
      <c r="E358" s="163" t="s">
        <v>2851</v>
      </c>
      <c r="F358" s="7" t="s">
        <v>2852</v>
      </c>
      <c r="G358" s="163" t="s">
        <v>2853</v>
      </c>
      <c r="H358" s="73" t="s">
        <v>408</v>
      </c>
      <c r="I358" s="11">
        <v>880892</v>
      </c>
      <c r="J358" s="164" t="s">
        <v>4349</v>
      </c>
      <c r="K358" s="164" t="s">
        <v>2937</v>
      </c>
      <c r="L358" s="164" t="str">
        <f t="shared" si="60"/>
        <v>СМР, ПНР, оборудование, материалы</v>
      </c>
      <c r="M358" s="165" t="s">
        <v>2856</v>
      </c>
      <c r="N358" s="62" t="s">
        <v>2675</v>
      </c>
      <c r="O358" s="164" t="s">
        <v>2857</v>
      </c>
      <c r="P358" s="165" t="s">
        <v>2858</v>
      </c>
      <c r="Q358" s="242">
        <v>1971.1090322053017</v>
      </c>
      <c r="R358" s="242">
        <f t="shared" si="61"/>
        <v>2325.9086580022558</v>
      </c>
      <c r="S358" s="242">
        <v>1527.6094999591085</v>
      </c>
      <c r="T358" s="242">
        <f t="shared" si="62"/>
        <v>1802.579209951748</v>
      </c>
      <c r="U358" s="242">
        <f t="shared" si="63"/>
        <v>1527.6094999591085</v>
      </c>
      <c r="V358" s="242">
        <f t="shared" si="64"/>
        <v>1802.579209951748</v>
      </c>
      <c r="W358" s="163" t="s">
        <v>3327</v>
      </c>
      <c r="X358" s="7" t="s">
        <v>133</v>
      </c>
      <c r="Y358" s="7" t="s">
        <v>133</v>
      </c>
      <c r="Z358" s="163" t="s">
        <v>144</v>
      </c>
      <c r="AA358" s="10">
        <v>42490</v>
      </c>
      <c r="AB358" s="10">
        <f t="shared" si="58"/>
        <v>42525</v>
      </c>
      <c r="AC358" s="163" t="s">
        <v>501</v>
      </c>
      <c r="AD358" s="220" t="s">
        <v>501</v>
      </c>
      <c r="AE358" s="164" t="str">
        <f t="shared" si="59"/>
        <v>Выполнение СМР, ПНР, оборудование, материалы</v>
      </c>
      <c r="AF358" s="165" t="s">
        <v>146</v>
      </c>
      <c r="AG358" s="163">
        <v>796</v>
      </c>
      <c r="AH358" s="163" t="s">
        <v>147</v>
      </c>
      <c r="AI358" s="163">
        <v>1</v>
      </c>
      <c r="AJ358" s="163">
        <v>45</v>
      </c>
      <c r="AK358" s="163" t="s">
        <v>1128</v>
      </c>
      <c r="AL358" s="243">
        <f t="shared" si="65"/>
        <v>42545</v>
      </c>
      <c r="AM358" s="243">
        <f t="shared" si="66"/>
        <v>42545</v>
      </c>
      <c r="AN358" s="10">
        <v>42735</v>
      </c>
      <c r="AO358" s="11">
        <v>2016</v>
      </c>
      <c r="AP358" s="11" t="s">
        <v>501</v>
      </c>
      <c r="AQ358" s="11" t="s">
        <v>136</v>
      </c>
      <c r="AR358" s="244" t="s">
        <v>501</v>
      </c>
      <c r="AS358" s="7" t="s">
        <v>2859</v>
      </c>
      <c r="AT358" s="220" t="s">
        <v>4350</v>
      </c>
      <c r="AU358" s="164" t="s">
        <v>4351</v>
      </c>
      <c r="AV358" s="8" t="s">
        <v>2862</v>
      </c>
      <c r="AW358" s="245">
        <v>42735</v>
      </c>
      <c r="AX358" s="170">
        <v>2634.0651352536756</v>
      </c>
      <c r="AY358" s="170">
        <v>2041.4004837999998</v>
      </c>
      <c r="AZ358" s="220"/>
      <c r="BA358" s="220"/>
      <c r="BB358" s="163" t="s">
        <v>136</v>
      </c>
      <c r="BC358" s="7" t="s">
        <v>3951</v>
      </c>
      <c r="BD358" s="143">
        <v>102.02987999999999</v>
      </c>
      <c r="BE358" s="123" t="s">
        <v>2864</v>
      </c>
    </row>
    <row r="359" spans="1:57" s="144" customFormat="1" ht="98.25" customHeight="1">
      <c r="A359" s="7">
        <v>2</v>
      </c>
      <c r="B359" s="7" t="s">
        <v>4352</v>
      </c>
      <c r="C359" s="7" t="s">
        <v>133</v>
      </c>
      <c r="D359" s="7" t="s">
        <v>2871</v>
      </c>
      <c r="E359" s="163" t="s">
        <v>2851</v>
      </c>
      <c r="F359" s="7" t="s">
        <v>2852</v>
      </c>
      <c r="G359" s="163" t="s">
        <v>2853</v>
      </c>
      <c r="H359" s="73" t="s">
        <v>408</v>
      </c>
      <c r="I359" s="11">
        <v>880893</v>
      </c>
      <c r="J359" s="164" t="s">
        <v>4353</v>
      </c>
      <c r="K359" s="164" t="s">
        <v>2937</v>
      </c>
      <c r="L359" s="164" t="str">
        <f t="shared" si="60"/>
        <v>СМР, ПНР, оборудование, материалы</v>
      </c>
      <c r="M359" s="165" t="s">
        <v>2856</v>
      </c>
      <c r="N359" s="62" t="s">
        <v>2675</v>
      </c>
      <c r="O359" s="164" t="s">
        <v>2857</v>
      </c>
      <c r="P359" s="165" t="s">
        <v>2858</v>
      </c>
      <c r="Q359" s="242">
        <v>1971.1090322053017</v>
      </c>
      <c r="R359" s="242">
        <f t="shared" si="61"/>
        <v>2325.9086580022558</v>
      </c>
      <c r="S359" s="242">
        <v>1527.6094999591085</v>
      </c>
      <c r="T359" s="242">
        <f t="shared" si="62"/>
        <v>1802.579209951748</v>
      </c>
      <c r="U359" s="242">
        <f t="shared" si="63"/>
        <v>1527.6094999591085</v>
      </c>
      <c r="V359" s="242">
        <f t="shared" si="64"/>
        <v>1802.579209951748</v>
      </c>
      <c r="W359" s="163" t="s">
        <v>3327</v>
      </c>
      <c r="X359" s="7" t="s">
        <v>133</v>
      </c>
      <c r="Y359" s="7" t="s">
        <v>133</v>
      </c>
      <c r="Z359" s="163" t="s">
        <v>144</v>
      </c>
      <c r="AA359" s="10">
        <v>42490</v>
      </c>
      <c r="AB359" s="10">
        <f t="shared" si="58"/>
        <v>42525</v>
      </c>
      <c r="AC359" s="163" t="s">
        <v>501</v>
      </c>
      <c r="AD359" s="220" t="s">
        <v>501</v>
      </c>
      <c r="AE359" s="164" t="str">
        <f t="shared" si="59"/>
        <v>Выполнение СМР, ПНР, оборудование, материалы</v>
      </c>
      <c r="AF359" s="165" t="s">
        <v>146</v>
      </c>
      <c r="AG359" s="163">
        <v>796</v>
      </c>
      <c r="AH359" s="163" t="s">
        <v>147</v>
      </c>
      <c r="AI359" s="163">
        <v>1</v>
      </c>
      <c r="AJ359" s="163">
        <v>45</v>
      </c>
      <c r="AK359" s="163" t="s">
        <v>1128</v>
      </c>
      <c r="AL359" s="243">
        <f t="shared" si="65"/>
        <v>42545</v>
      </c>
      <c r="AM359" s="243">
        <f t="shared" si="66"/>
        <v>42545</v>
      </c>
      <c r="AN359" s="10">
        <v>42735</v>
      </c>
      <c r="AO359" s="11">
        <v>2016</v>
      </c>
      <c r="AP359" s="11" t="s">
        <v>501</v>
      </c>
      <c r="AQ359" s="11" t="s">
        <v>136</v>
      </c>
      <c r="AR359" s="244" t="s">
        <v>501</v>
      </c>
      <c r="AS359" s="7" t="s">
        <v>2859</v>
      </c>
      <c r="AT359" s="220" t="s">
        <v>4354</v>
      </c>
      <c r="AU359" s="164" t="s">
        <v>4355</v>
      </c>
      <c r="AV359" s="8" t="s">
        <v>2862</v>
      </c>
      <c r="AW359" s="245">
        <v>42735</v>
      </c>
      <c r="AX359" s="170">
        <v>2634.0651352536756</v>
      </c>
      <c r="AY359" s="170">
        <v>2041.4004837999998</v>
      </c>
      <c r="AZ359" s="220"/>
      <c r="BA359" s="220"/>
      <c r="BB359" s="163" t="s">
        <v>136</v>
      </c>
      <c r="BC359" s="7" t="s">
        <v>3951</v>
      </c>
      <c r="BD359" s="143">
        <v>102.02987999999999</v>
      </c>
      <c r="BE359" s="123" t="s">
        <v>2864</v>
      </c>
    </row>
    <row r="360" spans="1:57" s="144" customFormat="1" ht="98.25" customHeight="1">
      <c r="A360" s="7">
        <v>2</v>
      </c>
      <c r="B360" s="7" t="s">
        <v>4356</v>
      </c>
      <c r="C360" s="7" t="s">
        <v>133</v>
      </c>
      <c r="D360" s="7" t="s">
        <v>2871</v>
      </c>
      <c r="E360" s="163" t="s">
        <v>2851</v>
      </c>
      <c r="F360" s="7" t="s">
        <v>2852</v>
      </c>
      <c r="G360" s="163" t="s">
        <v>2853</v>
      </c>
      <c r="H360" s="73" t="s">
        <v>408</v>
      </c>
      <c r="I360" s="11">
        <v>880894</v>
      </c>
      <c r="J360" s="164" t="s">
        <v>4357</v>
      </c>
      <c r="K360" s="164" t="s">
        <v>2937</v>
      </c>
      <c r="L360" s="164" t="str">
        <f t="shared" si="60"/>
        <v>СМР, ПНР, оборудование, материалы</v>
      </c>
      <c r="M360" s="165" t="s">
        <v>2856</v>
      </c>
      <c r="N360" s="62" t="s">
        <v>2675</v>
      </c>
      <c r="O360" s="164" t="s">
        <v>2857</v>
      </c>
      <c r="P360" s="165" t="s">
        <v>2858</v>
      </c>
      <c r="Q360" s="242">
        <v>1971.1090322053017</v>
      </c>
      <c r="R360" s="242">
        <f t="shared" si="61"/>
        <v>2325.9086580022558</v>
      </c>
      <c r="S360" s="242">
        <v>1527.6094999591085</v>
      </c>
      <c r="T360" s="242">
        <f t="shared" si="62"/>
        <v>1802.579209951748</v>
      </c>
      <c r="U360" s="242">
        <f t="shared" si="63"/>
        <v>1527.6094999591085</v>
      </c>
      <c r="V360" s="242">
        <f t="shared" si="64"/>
        <v>1802.579209951748</v>
      </c>
      <c r="W360" s="163" t="s">
        <v>3327</v>
      </c>
      <c r="X360" s="7" t="s">
        <v>133</v>
      </c>
      <c r="Y360" s="7" t="s">
        <v>133</v>
      </c>
      <c r="Z360" s="163" t="s">
        <v>144</v>
      </c>
      <c r="AA360" s="10">
        <v>42490</v>
      </c>
      <c r="AB360" s="10">
        <f t="shared" si="58"/>
        <v>42525</v>
      </c>
      <c r="AC360" s="163" t="s">
        <v>501</v>
      </c>
      <c r="AD360" s="220" t="s">
        <v>501</v>
      </c>
      <c r="AE360" s="164" t="str">
        <f t="shared" si="59"/>
        <v>Выполнение СМР, ПНР, оборудование, материалы</v>
      </c>
      <c r="AF360" s="165" t="s">
        <v>146</v>
      </c>
      <c r="AG360" s="163">
        <v>796</v>
      </c>
      <c r="AH360" s="163" t="s">
        <v>147</v>
      </c>
      <c r="AI360" s="163">
        <v>1</v>
      </c>
      <c r="AJ360" s="163">
        <v>45</v>
      </c>
      <c r="AK360" s="163" t="s">
        <v>1128</v>
      </c>
      <c r="AL360" s="243">
        <f t="shared" si="65"/>
        <v>42545</v>
      </c>
      <c r="AM360" s="243">
        <f t="shared" si="66"/>
        <v>42545</v>
      </c>
      <c r="AN360" s="10">
        <v>42735</v>
      </c>
      <c r="AO360" s="11">
        <v>2016</v>
      </c>
      <c r="AP360" s="11" t="s">
        <v>501</v>
      </c>
      <c r="AQ360" s="11" t="s">
        <v>136</v>
      </c>
      <c r="AR360" s="244" t="s">
        <v>501</v>
      </c>
      <c r="AS360" s="7" t="s">
        <v>2859</v>
      </c>
      <c r="AT360" s="220" t="s">
        <v>4358</v>
      </c>
      <c r="AU360" s="164" t="s">
        <v>4359</v>
      </c>
      <c r="AV360" s="8" t="s">
        <v>2862</v>
      </c>
      <c r="AW360" s="245">
        <v>42735</v>
      </c>
      <c r="AX360" s="170">
        <v>2634.0651352536756</v>
      </c>
      <c r="AY360" s="170">
        <v>2041.4004837999998</v>
      </c>
      <c r="AZ360" s="220"/>
      <c r="BA360" s="220"/>
      <c r="BB360" s="163" t="s">
        <v>136</v>
      </c>
      <c r="BC360" s="7" t="s">
        <v>3951</v>
      </c>
      <c r="BD360" s="143">
        <v>102.02987999999999</v>
      </c>
      <c r="BE360" s="123" t="s">
        <v>2864</v>
      </c>
    </row>
    <row r="361" spans="1:57" s="144" customFormat="1" ht="98.25" customHeight="1">
      <c r="A361" s="7">
        <v>2</v>
      </c>
      <c r="B361" s="7" t="s">
        <v>4360</v>
      </c>
      <c r="C361" s="7" t="s">
        <v>133</v>
      </c>
      <c r="D361" s="7" t="s">
        <v>2871</v>
      </c>
      <c r="E361" s="163" t="s">
        <v>2851</v>
      </c>
      <c r="F361" s="7" t="s">
        <v>2852</v>
      </c>
      <c r="G361" s="163" t="s">
        <v>2853</v>
      </c>
      <c r="H361" s="73" t="s">
        <v>408</v>
      </c>
      <c r="I361" s="11">
        <v>880895</v>
      </c>
      <c r="J361" s="164" t="s">
        <v>4361</v>
      </c>
      <c r="K361" s="164" t="s">
        <v>2937</v>
      </c>
      <c r="L361" s="164" t="str">
        <f t="shared" si="60"/>
        <v>СМР, ПНР, оборудование, материалы</v>
      </c>
      <c r="M361" s="165" t="s">
        <v>2856</v>
      </c>
      <c r="N361" s="62" t="s">
        <v>2675</v>
      </c>
      <c r="O361" s="164" t="s">
        <v>2857</v>
      </c>
      <c r="P361" s="165" t="s">
        <v>2858</v>
      </c>
      <c r="Q361" s="242">
        <v>1971.1090322053017</v>
      </c>
      <c r="R361" s="242">
        <f t="shared" si="61"/>
        <v>2325.9086580022558</v>
      </c>
      <c r="S361" s="242">
        <v>1527.6094999591085</v>
      </c>
      <c r="T361" s="242">
        <f t="shared" si="62"/>
        <v>1802.579209951748</v>
      </c>
      <c r="U361" s="242">
        <f t="shared" si="63"/>
        <v>1527.6094999591085</v>
      </c>
      <c r="V361" s="242">
        <f t="shared" si="64"/>
        <v>1802.579209951748</v>
      </c>
      <c r="W361" s="163" t="s">
        <v>3327</v>
      </c>
      <c r="X361" s="7" t="s">
        <v>133</v>
      </c>
      <c r="Y361" s="7" t="s">
        <v>133</v>
      </c>
      <c r="Z361" s="163" t="s">
        <v>144</v>
      </c>
      <c r="AA361" s="10">
        <v>42490</v>
      </c>
      <c r="AB361" s="10">
        <f t="shared" ref="AB361:AB407" si="67">AA361+35</f>
        <v>42525</v>
      </c>
      <c r="AC361" s="163" t="s">
        <v>501</v>
      </c>
      <c r="AD361" s="220" t="s">
        <v>501</v>
      </c>
      <c r="AE361" s="164" t="str">
        <f t="shared" si="59"/>
        <v>Выполнение СМР, ПНР, оборудование, материалы</v>
      </c>
      <c r="AF361" s="165" t="s">
        <v>146</v>
      </c>
      <c r="AG361" s="163">
        <v>796</v>
      </c>
      <c r="AH361" s="163" t="s">
        <v>147</v>
      </c>
      <c r="AI361" s="163">
        <v>1</v>
      </c>
      <c r="AJ361" s="163">
        <v>45</v>
      </c>
      <c r="AK361" s="163" t="s">
        <v>1128</v>
      </c>
      <c r="AL361" s="243">
        <f t="shared" si="65"/>
        <v>42545</v>
      </c>
      <c r="AM361" s="243">
        <f t="shared" si="66"/>
        <v>42545</v>
      </c>
      <c r="AN361" s="10">
        <v>42735</v>
      </c>
      <c r="AO361" s="11">
        <v>2016</v>
      </c>
      <c r="AP361" s="11" t="s">
        <v>501</v>
      </c>
      <c r="AQ361" s="11" t="s">
        <v>136</v>
      </c>
      <c r="AR361" s="244" t="s">
        <v>501</v>
      </c>
      <c r="AS361" s="7" t="s">
        <v>2859</v>
      </c>
      <c r="AT361" s="220" t="s">
        <v>4362</v>
      </c>
      <c r="AU361" s="164" t="s">
        <v>4363</v>
      </c>
      <c r="AV361" s="8" t="s">
        <v>2862</v>
      </c>
      <c r="AW361" s="245">
        <v>42735</v>
      </c>
      <c r="AX361" s="170">
        <v>2634.0651352536756</v>
      </c>
      <c r="AY361" s="170">
        <v>2041.4004837999998</v>
      </c>
      <c r="AZ361" s="220"/>
      <c r="BA361" s="220"/>
      <c r="BB361" s="163" t="s">
        <v>136</v>
      </c>
      <c r="BC361" s="7" t="s">
        <v>3951</v>
      </c>
      <c r="BD361" s="143">
        <v>102.02987999999999</v>
      </c>
      <c r="BE361" s="123" t="s">
        <v>2864</v>
      </c>
    </row>
    <row r="362" spans="1:57" s="144" customFormat="1" ht="101.25" customHeight="1">
      <c r="A362" s="7">
        <v>2</v>
      </c>
      <c r="B362" s="7" t="s">
        <v>4364</v>
      </c>
      <c r="C362" s="7" t="s">
        <v>133</v>
      </c>
      <c r="D362" s="7" t="s">
        <v>2871</v>
      </c>
      <c r="E362" s="163" t="s">
        <v>2851</v>
      </c>
      <c r="F362" s="7" t="s">
        <v>2852</v>
      </c>
      <c r="G362" s="163" t="s">
        <v>2853</v>
      </c>
      <c r="H362" s="73" t="s">
        <v>408</v>
      </c>
      <c r="I362" s="11">
        <v>880896</v>
      </c>
      <c r="J362" s="164" t="s">
        <v>4365</v>
      </c>
      <c r="K362" s="164" t="s">
        <v>2937</v>
      </c>
      <c r="L362" s="164" t="str">
        <f t="shared" si="60"/>
        <v>СМР, ПНР, оборудование, материалы</v>
      </c>
      <c r="M362" s="165" t="s">
        <v>2856</v>
      </c>
      <c r="N362" s="62" t="s">
        <v>2675</v>
      </c>
      <c r="O362" s="164" t="s">
        <v>2857</v>
      </c>
      <c r="P362" s="165" t="s">
        <v>2858</v>
      </c>
      <c r="Q362" s="242">
        <v>1971.1090322053017</v>
      </c>
      <c r="R362" s="242">
        <f t="shared" si="61"/>
        <v>2325.9086580022558</v>
      </c>
      <c r="S362" s="242">
        <v>1527.6094999591085</v>
      </c>
      <c r="T362" s="242">
        <f t="shared" si="62"/>
        <v>1802.579209951748</v>
      </c>
      <c r="U362" s="242">
        <f t="shared" si="63"/>
        <v>1527.6094999591085</v>
      </c>
      <c r="V362" s="242">
        <f t="shared" si="64"/>
        <v>1802.579209951748</v>
      </c>
      <c r="W362" s="163" t="s">
        <v>3327</v>
      </c>
      <c r="X362" s="7" t="s">
        <v>133</v>
      </c>
      <c r="Y362" s="7" t="s">
        <v>133</v>
      </c>
      <c r="Z362" s="163" t="s">
        <v>144</v>
      </c>
      <c r="AA362" s="10">
        <v>42490</v>
      </c>
      <c r="AB362" s="10">
        <f t="shared" si="67"/>
        <v>42525</v>
      </c>
      <c r="AC362" s="163" t="s">
        <v>501</v>
      </c>
      <c r="AD362" s="220" t="s">
        <v>501</v>
      </c>
      <c r="AE362" s="164" t="str">
        <f t="shared" si="59"/>
        <v>Выполнение СМР, ПНР, оборудование, материалы</v>
      </c>
      <c r="AF362" s="165" t="s">
        <v>146</v>
      </c>
      <c r="AG362" s="163">
        <v>796</v>
      </c>
      <c r="AH362" s="163" t="s">
        <v>147</v>
      </c>
      <c r="AI362" s="163">
        <v>1</v>
      </c>
      <c r="AJ362" s="163">
        <v>45</v>
      </c>
      <c r="AK362" s="163" t="s">
        <v>1128</v>
      </c>
      <c r="AL362" s="243">
        <f t="shared" si="65"/>
        <v>42545</v>
      </c>
      <c r="AM362" s="243">
        <f t="shared" si="66"/>
        <v>42545</v>
      </c>
      <c r="AN362" s="10">
        <v>42735</v>
      </c>
      <c r="AO362" s="11">
        <v>2016</v>
      </c>
      <c r="AP362" s="11" t="s">
        <v>501</v>
      </c>
      <c r="AQ362" s="11" t="s">
        <v>136</v>
      </c>
      <c r="AR362" s="244" t="s">
        <v>501</v>
      </c>
      <c r="AS362" s="7" t="s">
        <v>2859</v>
      </c>
      <c r="AT362" s="220" t="s">
        <v>4366</v>
      </c>
      <c r="AU362" s="164" t="s">
        <v>4367</v>
      </c>
      <c r="AV362" s="8" t="s">
        <v>2862</v>
      </c>
      <c r="AW362" s="245">
        <v>42735</v>
      </c>
      <c r="AX362" s="170">
        <v>2634.0651352536756</v>
      </c>
      <c r="AY362" s="170">
        <v>2041.4004837999998</v>
      </c>
      <c r="AZ362" s="220"/>
      <c r="BA362" s="220"/>
      <c r="BB362" s="163" t="s">
        <v>136</v>
      </c>
      <c r="BC362" s="7" t="s">
        <v>3951</v>
      </c>
      <c r="BD362" s="143">
        <v>102.02987999999999</v>
      </c>
      <c r="BE362" s="123" t="s">
        <v>2864</v>
      </c>
    </row>
    <row r="363" spans="1:57" s="144" customFormat="1" ht="101.25" customHeight="1">
      <c r="A363" s="7">
        <v>2</v>
      </c>
      <c r="B363" s="7" t="s">
        <v>4368</v>
      </c>
      <c r="C363" s="7" t="s">
        <v>133</v>
      </c>
      <c r="D363" s="7" t="s">
        <v>2871</v>
      </c>
      <c r="E363" s="163" t="s">
        <v>2851</v>
      </c>
      <c r="F363" s="7" t="s">
        <v>2852</v>
      </c>
      <c r="G363" s="163" t="s">
        <v>2853</v>
      </c>
      <c r="H363" s="73" t="s">
        <v>408</v>
      </c>
      <c r="I363" s="11">
        <v>880897</v>
      </c>
      <c r="J363" s="164" t="s">
        <v>4369</v>
      </c>
      <c r="K363" s="164" t="s">
        <v>2937</v>
      </c>
      <c r="L363" s="164" t="str">
        <f t="shared" si="60"/>
        <v>СМР, ПНР, оборудование, материалы</v>
      </c>
      <c r="M363" s="165" t="s">
        <v>2856</v>
      </c>
      <c r="N363" s="62" t="s">
        <v>2675</v>
      </c>
      <c r="O363" s="164" t="s">
        <v>2857</v>
      </c>
      <c r="P363" s="165" t="s">
        <v>2858</v>
      </c>
      <c r="Q363" s="242">
        <v>1971.1090322053017</v>
      </c>
      <c r="R363" s="242">
        <f t="shared" si="61"/>
        <v>2325.9086580022558</v>
      </c>
      <c r="S363" s="242">
        <v>1527.6094999591085</v>
      </c>
      <c r="T363" s="242">
        <f t="shared" si="62"/>
        <v>1802.579209951748</v>
      </c>
      <c r="U363" s="242">
        <f t="shared" si="63"/>
        <v>1527.6094999591085</v>
      </c>
      <c r="V363" s="242">
        <f t="shared" si="64"/>
        <v>1802.579209951748</v>
      </c>
      <c r="W363" s="163" t="s">
        <v>3327</v>
      </c>
      <c r="X363" s="7" t="s">
        <v>133</v>
      </c>
      <c r="Y363" s="7" t="s">
        <v>133</v>
      </c>
      <c r="Z363" s="163" t="s">
        <v>144</v>
      </c>
      <c r="AA363" s="10">
        <v>42490</v>
      </c>
      <c r="AB363" s="10">
        <f t="shared" si="67"/>
        <v>42525</v>
      </c>
      <c r="AC363" s="163" t="s">
        <v>501</v>
      </c>
      <c r="AD363" s="220" t="s">
        <v>501</v>
      </c>
      <c r="AE363" s="164" t="str">
        <f t="shared" si="59"/>
        <v>Выполнение СМР, ПНР, оборудование, материалы</v>
      </c>
      <c r="AF363" s="165" t="s">
        <v>146</v>
      </c>
      <c r="AG363" s="163">
        <v>796</v>
      </c>
      <c r="AH363" s="163" t="s">
        <v>147</v>
      </c>
      <c r="AI363" s="163">
        <v>1</v>
      </c>
      <c r="AJ363" s="163">
        <v>45</v>
      </c>
      <c r="AK363" s="163" t="s">
        <v>1128</v>
      </c>
      <c r="AL363" s="243">
        <f t="shared" si="65"/>
        <v>42545</v>
      </c>
      <c r="AM363" s="243">
        <f t="shared" si="66"/>
        <v>42545</v>
      </c>
      <c r="AN363" s="10">
        <v>42735</v>
      </c>
      <c r="AO363" s="11">
        <v>2016</v>
      </c>
      <c r="AP363" s="11" t="s">
        <v>501</v>
      </c>
      <c r="AQ363" s="11" t="s">
        <v>136</v>
      </c>
      <c r="AR363" s="244" t="s">
        <v>501</v>
      </c>
      <c r="AS363" s="7" t="s">
        <v>2859</v>
      </c>
      <c r="AT363" s="220" t="s">
        <v>4370</v>
      </c>
      <c r="AU363" s="164" t="s">
        <v>4371</v>
      </c>
      <c r="AV363" s="8" t="s">
        <v>2862</v>
      </c>
      <c r="AW363" s="245">
        <v>42735</v>
      </c>
      <c r="AX363" s="170">
        <v>2634.0651352536756</v>
      </c>
      <c r="AY363" s="170">
        <v>2041.4004837999998</v>
      </c>
      <c r="AZ363" s="220"/>
      <c r="BA363" s="220"/>
      <c r="BB363" s="163" t="s">
        <v>136</v>
      </c>
      <c r="BC363" s="7" t="s">
        <v>3951</v>
      </c>
      <c r="BD363" s="143">
        <v>102.02987999999999</v>
      </c>
      <c r="BE363" s="123" t="s">
        <v>2864</v>
      </c>
    </row>
    <row r="364" spans="1:57" s="144" customFormat="1" ht="101.25" customHeight="1">
      <c r="A364" s="7">
        <v>2</v>
      </c>
      <c r="B364" s="7" t="s">
        <v>4372</v>
      </c>
      <c r="C364" s="7" t="s">
        <v>133</v>
      </c>
      <c r="D364" s="7" t="s">
        <v>2871</v>
      </c>
      <c r="E364" s="163" t="s">
        <v>2851</v>
      </c>
      <c r="F364" s="7" t="s">
        <v>2852</v>
      </c>
      <c r="G364" s="163" t="s">
        <v>2853</v>
      </c>
      <c r="H364" s="73" t="s">
        <v>408</v>
      </c>
      <c r="I364" s="11">
        <v>880898</v>
      </c>
      <c r="J364" s="164" t="s">
        <v>4373</v>
      </c>
      <c r="K364" s="164" t="s">
        <v>2937</v>
      </c>
      <c r="L364" s="164" t="str">
        <f t="shared" si="60"/>
        <v>СМР, ПНР, оборудование, материалы</v>
      </c>
      <c r="M364" s="165" t="s">
        <v>2856</v>
      </c>
      <c r="N364" s="62" t="s">
        <v>2675</v>
      </c>
      <c r="O364" s="164" t="s">
        <v>2857</v>
      </c>
      <c r="P364" s="165" t="s">
        <v>2858</v>
      </c>
      <c r="Q364" s="242">
        <v>1971.1090322053017</v>
      </c>
      <c r="R364" s="242">
        <f t="shared" si="61"/>
        <v>2325.9086580022558</v>
      </c>
      <c r="S364" s="242">
        <v>1527.6094999591085</v>
      </c>
      <c r="T364" s="242">
        <f t="shared" si="62"/>
        <v>1802.579209951748</v>
      </c>
      <c r="U364" s="242">
        <f t="shared" si="63"/>
        <v>1527.6094999591085</v>
      </c>
      <c r="V364" s="242">
        <f t="shared" si="64"/>
        <v>1802.579209951748</v>
      </c>
      <c r="W364" s="163" t="s">
        <v>3327</v>
      </c>
      <c r="X364" s="7" t="s">
        <v>133</v>
      </c>
      <c r="Y364" s="7" t="s">
        <v>133</v>
      </c>
      <c r="Z364" s="163" t="s">
        <v>144</v>
      </c>
      <c r="AA364" s="10">
        <v>42490</v>
      </c>
      <c r="AB364" s="10">
        <f t="shared" si="67"/>
        <v>42525</v>
      </c>
      <c r="AC364" s="163" t="s">
        <v>501</v>
      </c>
      <c r="AD364" s="220" t="s">
        <v>501</v>
      </c>
      <c r="AE364" s="164" t="str">
        <f t="shared" si="59"/>
        <v>Выполнение СМР, ПНР, оборудование, материалы</v>
      </c>
      <c r="AF364" s="165" t="s">
        <v>146</v>
      </c>
      <c r="AG364" s="163">
        <v>796</v>
      </c>
      <c r="AH364" s="163" t="s">
        <v>147</v>
      </c>
      <c r="AI364" s="163">
        <v>1</v>
      </c>
      <c r="AJ364" s="163">
        <v>45</v>
      </c>
      <c r="AK364" s="163" t="s">
        <v>1128</v>
      </c>
      <c r="AL364" s="243">
        <f t="shared" si="65"/>
        <v>42545</v>
      </c>
      <c r="AM364" s="243">
        <f t="shared" si="66"/>
        <v>42545</v>
      </c>
      <c r="AN364" s="10">
        <v>42735</v>
      </c>
      <c r="AO364" s="11">
        <v>2016</v>
      </c>
      <c r="AP364" s="11" t="s">
        <v>501</v>
      </c>
      <c r="AQ364" s="11" t="s">
        <v>136</v>
      </c>
      <c r="AR364" s="244" t="s">
        <v>501</v>
      </c>
      <c r="AS364" s="7" t="s">
        <v>2859</v>
      </c>
      <c r="AT364" s="220" t="s">
        <v>4374</v>
      </c>
      <c r="AU364" s="164" t="s">
        <v>4375</v>
      </c>
      <c r="AV364" s="8" t="s">
        <v>2862</v>
      </c>
      <c r="AW364" s="245">
        <v>42735</v>
      </c>
      <c r="AX364" s="170">
        <v>2634.0651352536756</v>
      </c>
      <c r="AY364" s="170">
        <v>2041.4004837999998</v>
      </c>
      <c r="AZ364" s="220"/>
      <c r="BA364" s="220"/>
      <c r="BB364" s="163" t="s">
        <v>136</v>
      </c>
      <c r="BC364" s="7" t="s">
        <v>3951</v>
      </c>
      <c r="BD364" s="143">
        <v>102.02987999999999</v>
      </c>
      <c r="BE364" s="123" t="s">
        <v>2864</v>
      </c>
    </row>
    <row r="365" spans="1:57" s="144" customFormat="1" ht="102.75" customHeight="1">
      <c r="A365" s="7">
        <v>2</v>
      </c>
      <c r="B365" s="7" t="s">
        <v>4376</v>
      </c>
      <c r="C365" s="7" t="s">
        <v>133</v>
      </c>
      <c r="D365" s="7" t="s">
        <v>2871</v>
      </c>
      <c r="E365" s="163" t="s">
        <v>2851</v>
      </c>
      <c r="F365" s="7" t="s">
        <v>2852</v>
      </c>
      <c r="G365" s="163" t="s">
        <v>2853</v>
      </c>
      <c r="H365" s="73" t="s">
        <v>408</v>
      </c>
      <c r="I365" s="11">
        <v>880899</v>
      </c>
      <c r="J365" s="164" t="s">
        <v>4377</v>
      </c>
      <c r="K365" s="164" t="s">
        <v>2937</v>
      </c>
      <c r="L365" s="164" t="str">
        <f t="shared" si="60"/>
        <v>СМР, ПНР, оборудование, материалы</v>
      </c>
      <c r="M365" s="165" t="s">
        <v>2856</v>
      </c>
      <c r="N365" s="62" t="s">
        <v>2675</v>
      </c>
      <c r="O365" s="164" t="s">
        <v>2857</v>
      </c>
      <c r="P365" s="165" t="s">
        <v>2858</v>
      </c>
      <c r="Q365" s="242">
        <v>1971.1090322053017</v>
      </c>
      <c r="R365" s="242">
        <f t="shared" si="61"/>
        <v>2325.9086580022558</v>
      </c>
      <c r="S365" s="242">
        <v>1527.6094999591085</v>
      </c>
      <c r="T365" s="242">
        <f t="shared" si="62"/>
        <v>1802.579209951748</v>
      </c>
      <c r="U365" s="242">
        <f t="shared" si="63"/>
        <v>1527.6094999591085</v>
      </c>
      <c r="V365" s="242">
        <f t="shared" si="64"/>
        <v>1802.579209951748</v>
      </c>
      <c r="W365" s="163" t="s">
        <v>3327</v>
      </c>
      <c r="X365" s="7" t="s">
        <v>133</v>
      </c>
      <c r="Y365" s="7" t="s">
        <v>133</v>
      </c>
      <c r="Z365" s="163" t="s">
        <v>144</v>
      </c>
      <c r="AA365" s="10">
        <v>42490</v>
      </c>
      <c r="AB365" s="10">
        <f t="shared" si="67"/>
        <v>42525</v>
      </c>
      <c r="AC365" s="163" t="s">
        <v>501</v>
      </c>
      <c r="AD365" s="220" t="s">
        <v>501</v>
      </c>
      <c r="AE365" s="164" t="str">
        <f t="shared" si="59"/>
        <v>Выполнение СМР, ПНР, оборудование, материалы</v>
      </c>
      <c r="AF365" s="165" t="s">
        <v>146</v>
      </c>
      <c r="AG365" s="163">
        <v>796</v>
      </c>
      <c r="AH365" s="163" t="s">
        <v>147</v>
      </c>
      <c r="AI365" s="163">
        <v>1</v>
      </c>
      <c r="AJ365" s="163">
        <v>45</v>
      </c>
      <c r="AK365" s="163" t="s">
        <v>1128</v>
      </c>
      <c r="AL365" s="243">
        <f t="shared" si="65"/>
        <v>42545</v>
      </c>
      <c r="AM365" s="243">
        <f t="shared" si="66"/>
        <v>42545</v>
      </c>
      <c r="AN365" s="10">
        <v>42735</v>
      </c>
      <c r="AO365" s="11">
        <v>2016</v>
      </c>
      <c r="AP365" s="11" t="s">
        <v>501</v>
      </c>
      <c r="AQ365" s="11" t="s">
        <v>136</v>
      </c>
      <c r="AR365" s="244" t="s">
        <v>501</v>
      </c>
      <c r="AS365" s="7" t="s">
        <v>2859</v>
      </c>
      <c r="AT365" s="220" t="s">
        <v>4378</v>
      </c>
      <c r="AU365" s="164" t="s">
        <v>4379</v>
      </c>
      <c r="AV365" s="8" t="s">
        <v>2862</v>
      </c>
      <c r="AW365" s="245">
        <v>42735</v>
      </c>
      <c r="AX365" s="170">
        <v>2634.0651352536756</v>
      </c>
      <c r="AY365" s="170">
        <v>2041.4004837999998</v>
      </c>
      <c r="AZ365" s="220"/>
      <c r="BA365" s="220"/>
      <c r="BB365" s="163" t="s">
        <v>136</v>
      </c>
      <c r="BC365" s="7" t="s">
        <v>3951</v>
      </c>
      <c r="BD365" s="143">
        <v>102.02987999999999</v>
      </c>
      <c r="BE365" s="123" t="s">
        <v>2864</v>
      </c>
    </row>
    <row r="366" spans="1:57" s="144" customFormat="1" ht="102.75" customHeight="1">
      <c r="A366" s="7">
        <v>2</v>
      </c>
      <c r="B366" s="7" t="s">
        <v>4380</v>
      </c>
      <c r="C366" s="7" t="s">
        <v>133</v>
      </c>
      <c r="D366" s="7" t="s">
        <v>2871</v>
      </c>
      <c r="E366" s="163" t="s">
        <v>2851</v>
      </c>
      <c r="F366" s="7" t="s">
        <v>2852</v>
      </c>
      <c r="G366" s="163" t="s">
        <v>2853</v>
      </c>
      <c r="H366" s="73" t="s">
        <v>408</v>
      </c>
      <c r="I366" s="11">
        <v>880900</v>
      </c>
      <c r="J366" s="164" t="s">
        <v>4381</v>
      </c>
      <c r="K366" s="164" t="s">
        <v>2937</v>
      </c>
      <c r="L366" s="164" t="str">
        <f t="shared" si="60"/>
        <v>СМР, ПНР, оборудование, материалы</v>
      </c>
      <c r="M366" s="165" t="s">
        <v>2856</v>
      </c>
      <c r="N366" s="62" t="s">
        <v>2675</v>
      </c>
      <c r="O366" s="164" t="s">
        <v>2857</v>
      </c>
      <c r="P366" s="165" t="s">
        <v>2858</v>
      </c>
      <c r="Q366" s="242">
        <v>1971.1090322053017</v>
      </c>
      <c r="R366" s="242">
        <f t="shared" si="61"/>
        <v>2325.9086580022558</v>
      </c>
      <c r="S366" s="242">
        <v>1527.6094999591085</v>
      </c>
      <c r="T366" s="242">
        <f t="shared" si="62"/>
        <v>1802.579209951748</v>
      </c>
      <c r="U366" s="242">
        <f t="shared" si="63"/>
        <v>1527.6094999591085</v>
      </c>
      <c r="V366" s="242">
        <f t="shared" si="64"/>
        <v>1802.579209951748</v>
      </c>
      <c r="W366" s="163" t="s">
        <v>3327</v>
      </c>
      <c r="X366" s="7" t="s">
        <v>133</v>
      </c>
      <c r="Y366" s="7" t="s">
        <v>133</v>
      </c>
      <c r="Z366" s="163" t="s">
        <v>144</v>
      </c>
      <c r="AA366" s="10">
        <v>42490</v>
      </c>
      <c r="AB366" s="10">
        <f t="shared" si="67"/>
        <v>42525</v>
      </c>
      <c r="AC366" s="163" t="s">
        <v>501</v>
      </c>
      <c r="AD366" s="220" t="s">
        <v>501</v>
      </c>
      <c r="AE366" s="164" t="str">
        <f t="shared" si="59"/>
        <v>Выполнение СМР, ПНР, оборудование, материалы</v>
      </c>
      <c r="AF366" s="165" t="s">
        <v>146</v>
      </c>
      <c r="AG366" s="163">
        <v>796</v>
      </c>
      <c r="AH366" s="163" t="s">
        <v>147</v>
      </c>
      <c r="AI366" s="163">
        <v>1</v>
      </c>
      <c r="AJ366" s="163">
        <v>45</v>
      </c>
      <c r="AK366" s="163" t="s">
        <v>1128</v>
      </c>
      <c r="AL366" s="243">
        <f t="shared" si="65"/>
        <v>42545</v>
      </c>
      <c r="AM366" s="243">
        <f t="shared" si="66"/>
        <v>42545</v>
      </c>
      <c r="AN366" s="10">
        <v>42735</v>
      </c>
      <c r="AO366" s="11">
        <v>2016</v>
      </c>
      <c r="AP366" s="11" t="s">
        <v>501</v>
      </c>
      <c r="AQ366" s="11" t="s">
        <v>136</v>
      </c>
      <c r="AR366" s="244" t="s">
        <v>501</v>
      </c>
      <c r="AS366" s="7" t="s">
        <v>2859</v>
      </c>
      <c r="AT366" s="220" t="s">
        <v>4382</v>
      </c>
      <c r="AU366" s="164" t="s">
        <v>4383</v>
      </c>
      <c r="AV366" s="8" t="s">
        <v>2862</v>
      </c>
      <c r="AW366" s="245">
        <v>42735</v>
      </c>
      <c r="AX366" s="170">
        <v>2634.0651352536756</v>
      </c>
      <c r="AY366" s="170">
        <v>2041.4004837999998</v>
      </c>
      <c r="AZ366" s="220"/>
      <c r="BA366" s="220"/>
      <c r="BB366" s="163" t="s">
        <v>136</v>
      </c>
      <c r="BC366" s="7" t="s">
        <v>3951</v>
      </c>
      <c r="BD366" s="143">
        <v>102.02987999999999</v>
      </c>
      <c r="BE366" s="123" t="s">
        <v>2864</v>
      </c>
    </row>
    <row r="367" spans="1:57" s="144" customFormat="1" ht="102.75" customHeight="1">
      <c r="A367" s="7">
        <v>2</v>
      </c>
      <c r="B367" s="7" t="s">
        <v>4384</v>
      </c>
      <c r="C367" s="7" t="s">
        <v>133</v>
      </c>
      <c r="D367" s="7" t="s">
        <v>2871</v>
      </c>
      <c r="E367" s="163" t="s">
        <v>2851</v>
      </c>
      <c r="F367" s="7" t="s">
        <v>2852</v>
      </c>
      <c r="G367" s="163" t="s">
        <v>2853</v>
      </c>
      <c r="H367" s="73" t="s">
        <v>408</v>
      </c>
      <c r="I367" s="11">
        <v>880901</v>
      </c>
      <c r="J367" s="164" t="s">
        <v>4385</v>
      </c>
      <c r="K367" s="164" t="s">
        <v>2937</v>
      </c>
      <c r="L367" s="164" t="str">
        <f t="shared" si="60"/>
        <v>СМР, ПНР, оборудование, материалы</v>
      </c>
      <c r="M367" s="165" t="s">
        <v>2856</v>
      </c>
      <c r="N367" s="62" t="s">
        <v>2675</v>
      </c>
      <c r="O367" s="164" t="s">
        <v>2857</v>
      </c>
      <c r="P367" s="165" t="s">
        <v>2858</v>
      </c>
      <c r="Q367" s="242">
        <v>1971.1090322053017</v>
      </c>
      <c r="R367" s="242">
        <f t="shared" si="61"/>
        <v>2325.9086580022558</v>
      </c>
      <c r="S367" s="242">
        <v>1527.6094999591085</v>
      </c>
      <c r="T367" s="242">
        <f t="shared" si="62"/>
        <v>1802.579209951748</v>
      </c>
      <c r="U367" s="242">
        <f t="shared" si="63"/>
        <v>1527.6094999591085</v>
      </c>
      <c r="V367" s="242">
        <f t="shared" si="64"/>
        <v>1802.579209951748</v>
      </c>
      <c r="W367" s="163" t="s">
        <v>3327</v>
      </c>
      <c r="X367" s="7" t="s">
        <v>133</v>
      </c>
      <c r="Y367" s="7" t="s">
        <v>133</v>
      </c>
      <c r="Z367" s="163" t="s">
        <v>144</v>
      </c>
      <c r="AA367" s="10">
        <v>42490</v>
      </c>
      <c r="AB367" s="10">
        <f t="shared" si="67"/>
        <v>42525</v>
      </c>
      <c r="AC367" s="163" t="s">
        <v>501</v>
      </c>
      <c r="AD367" s="220" t="s">
        <v>501</v>
      </c>
      <c r="AE367" s="164" t="str">
        <f t="shared" si="59"/>
        <v>Выполнение СМР, ПНР, оборудование, материалы</v>
      </c>
      <c r="AF367" s="165" t="s">
        <v>146</v>
      </c>
      <c r="AG367" s="163">
        <v>796</v>
      </c>
      <c r="AH367" s="163" t="s">
        <v>147</v>
      </c>
      <c r="AI367" s="163">
        <v>1</v>
      </c>
      <c r="AJ367" s="163">
        <v>45</v>
      </c>
      <c r="AK367" s="163" t="s">
        <v>1128</v>
      </c>
      <c r="AL367" s="243">
        <f t="shared" si="65"/>
        <v>42545</v>
      </c>
      <c r="AM367" s="243">
        <f t="shared" si="66"/>
        <v>42545</v>
      </c>
      <c r="AN367" s="10">
        <v>42735</v>
      </c>
      <c r="AO367" s="11">
        <v>2016</v>
      </c>
      <c r="AP367" s="11" t="s">
        <v>501</v>
      </c>
      <c r="AQ367" s="11" t="s">
        <v>136</v>
      </c>
      <c r="AR367" s="244" t="s">
        <v>501</v>
      </c>
      <c r="AS367" s="7" t="s">
        <v>2859</v>
      </c>
      <c r="AT367" s="220" t="s">
        <v>4386</v>
      </c>
      <c r="AU367" s="164" t="s">
        <v>4387</v>
      </c>
      <c r="AV367" s="8" t="s">
        <v>2862</v>
      </c>
      <c r="AW367" s="245">
        <v>42735</v>
      </c>
      <c r="AX367" s="170">
        <v>2634.0651352536756</v>
      </c>
      <c r="AY367" s="170">
        <v>2041.4004837999998</v>
      </c>
      <c r="AZ367" s="220"/>
      <c r="BA367" s="220"/>
      <c r="BB367" s="163" t="s">
        <v>136</v>
      </c>
      <c r="BC367" s="7" t="s">
        <v>3951</v>
      </c>
      <c r="BD367" s="143">
        <v>102.02987999999999</v>
      </c>
      <c r="BE367" s="123" t="s">
        <v>2864</v>
      </c>
    </row>
    <row r="368" spans="1:57" s="144" customFormat="1" ht="100.5" customHeight="1">
      <c r="A368" s="7">
        <v>2</v>
      </c>
      <c r="B368" s="7" t="s">
        <v>4388</v>
      </c>
      <c r="C368" s="7" t="s">
        <v>133</v>
      </c>
      <c r="D368" s="7" t="s">
        <v>2871</v>
      </c>
      <c r="E368" s="163" t="s">
        <v>2851</v>
      </c>
      <c r="F368" s="7" t="s">
        <v>2852</v>
      </c>
      <c r="G368" s="163" t="s">
        <v>2853</v>
      </c>
      <c r="H368" s="73" t="s">
        <v>408</v>
      </c>
      <c r="I368" s="11">
        <v>880902</v>
      </c>
      <c r="J368" s="164" t="s">
        <v>4389</v>
      </c>
      <c r="K368" s="164" t="s">
        <v>2937</v>
      </c>
      <c r="L368" s="164" t="str">
        <f t="shared" si="60"/>
        <v>СМР, ПНР, оборудование, материалы</v>
      </c>
      <c r="M368" s="165" t="s">
        <v>2856</v>
      </c>
      <c r="N368" s="62" t="s">
        <v>2675</v>
      </c>
      <c r="O368" s="164" t="s">
        <v>2857</v>
      </c>
      <c r="P368" s="165" t="s">
        <v>2858</v>
      </c>
      <c r="Q368" s="242">
        <v>1971.1090322053017</v>
      </c>
      <c r="R368" s="242">
        <f t="shared" si="61"/>
        <v>2325.9086580022558</v>
      </c>
      <c r="S368" s="242">
        <v>1527.6094999591085</v>
      </c>
      <c r="T368" s="242">
        <f t="shared" si="62"/>
        <v>1802.579209951748</v>
      </c>
      <c r="U368" s="242">
        <f t="shared" si="63"/>
        <v>1527.6094999591085</v>
      </c>
      <c r="V368" s="242">
        <f t="shared" si="64"/>
        <v>1802.579209951748</v>
      </c>
      <c r="W368" s="163" t="s">
        <v>3327</v>
      </c>
      <c r="X368" s="7" t="s">
        <v>133</v>
      </c>
      <c r="Y368" s="7" t="s">
        <v>133</v>
      </c>
      <c r="Z368" s="163" t="s">
        <v>144</v>
      </c>
      <c r="AA368" s="10">
        <v>42490</v>
      </c>
      <c r="AB368" s="10">
        <f t="shared" si="67"/>
        <v>42525</v>
      </c>
      <c r="AC368" s="163" t="s">
        <v>501</v>
      </c>
      <c r="AD368" s="220" t="s">
        <v>501</v>
      </c>
      <c r="AE368" s="164" t="str">
        <f t="shared" si="59"/>
        <v>Выполнение СМР, ПНР, оборудование, материалы</v>
      </c>
      <c r="AF368" s="165" t="s">
        <v>146</v>
      </c>
      <c r="AG368" s="163">
        <v>796</v>
      </c>
      <c r="AH368" s="163" t="s">
        <v>147</v>
      </c>
      <c r="AI368" s="163">
        <v>1</v>
      </c>
      <c r="AJ368" s="163">
        <v>45</v>
      </c>
      <c r="AK368" s="163" t="s">
        <v>1128</v>
      </c>
      <c r="AL368" s="243">
        <f t="shared" si="65"/>
        <v>42545</v>
      </c>
      <c r="AM368" s="243">
        <f t="shared" si="66"/>
        <v>42545</v>
      </c>
      <c r="AN368" s="10">
        <v>42735</v>
      </c>
      <c r="AO368" s="11">
        <v>2016</v>
      </c>
      <c r="AP368" s="11" t="s">
        <v>501</v>
      </c>
      <c r="AQ368" s="11" t="s">
        <v>136</v>
      </c>
      <c r="AR368" s="244" t="s">
        <v>501</v>
      </c>
      <c r="AS368" s="7" t="s">
        <v>2859</v>
      </c>
      <c r="AT368" s="220" t="s">
        <v>4390</v>
      </c>
      <c r="AU368" s="164" t="s">
        <v>4391</v>
      </c>
      <c r="AV368" s="8" t="s">
        <v>2862</v>
      </c>
      <c r="AW368" s="245">
        <v>42735</v>
      </c>
      <c r="AX368" s="170">
        <v>2634.0651352536756</v>
      </c>
      <c r="AY368" s="170">
        <v>2041.4004837999998</v>
      </c>
      <c r="AZ368" s="220"/>
      <c r="BA368" s="220"/>
      <c r="BB368" s="163" t="s">
        <v>136</v>
      </c>
      <c r="BC368" s="7" t="s">
        <v>3951</v>
      </c>
      <c r="BD368" s="143">
        <v>102.02987999999999</v>
      </c>
      <c r="BE368" s="123" t="s">
        <v>2864</v>
      </c>
    </row>
    <row r="369" spans="1:57" s="144" customFormat="1" ht="100.5" customHeight="1">
      <c r="A369" s="7">
        <v>2</v>
      </c>
      <c r="B369" s="7" t="s">
        <v>4392</v>
      </c>
      <c r="C369" s="7" t="s">
        <v>133</v>
      </c>
      <c r="D369" s="7" t="s">
        <v>2871</v>
      </c>
      <c r="E369" s="163" t="s">
        <v>2851</v>
      </c>
      <c r="F369" s="7" t="s">
        <v>2852</v>
      </c>
      <c r="G369" s="163" t="s">
        <v>2853</v>
      </c>
      <c r="H369" s="73" t="s">
        <v>408</v>
      </c>
      <c r="I369" s="11">
        <v>880903</v>
      </c>
      <c r="J369" s="164" t="s">
        <v>4393</v>
      </c>
      <c r="K369" s="164" t="s">
        <v>2937</v>
      </c>
      <c r="L369" s="164" t="str">
        <f t="shared" si="60"/>
        <v>СМР, ПНР, оборудование, материалы</v>
      </c>
      <c r="M369" s="165" t="s">
        <v>2856</v>
      </c>
      <c r="N369" s="62" t="s">
        <v>2675</v>
      </c>
      <c r="O369" s="164" t="s">
        <v>2857</v>
      </c>
      <c r="P369" s="165" t="s">
        <v>2858</v>
      </c>
      <c r="Q369" s="242">
        <v>1971.1090322053017</v>
      </c>
      <c r="R369" s="242">
        <f t="shared" si="61"/>
        <v>2325.9086580022558</v>
      </c>
      <c r="S369" s="242">
        <v>1527.6094999591085</v>
      </c>
      <c r="T369" s="242">
        <f t="shared" si="62"/>
        <v>1802.579209951748</v>
      </c>
      <c r="U369" s="242">
        <f t="shared" si="63"/>
        <v>1527.6094999591085</v>
      </c>
      <c r="V369" s="242">
        <f t="shared" si="64"/>
        <v>1802.579209951748</v>
      </c>
      <c r="W369" s="163" t="s">
        <v>3327</v>
      </c>
      <c r="X369" s="7" t="s">
        <v>133</v>
      </c>
      <c r="Y369" s="7" t="s">
        <v>133</v>
      </c>
      <c r="Z369" s="163" t="s">
        <v>144</v>
      </c>
      <c r="AA369" s="10">
        <v>42490</v>
      </c>
      <c r="AB369" s="10">
        <f t="shared" si="67"/>
        <v>42525</v>
      </c>
      <c r="AC369" s="163" t="s">
        <v>501</v>
      </c>
      <c r="AD369" s="220" t="s">
        <v>501</v>
      </c>
      <c r="AE369" s="164" t="str">
        <f t="shared" si="59"/>
        <v>Выполнение СМР, ПНР, оборудование, материалы</v>
      </c>
      <c r="AF369" s="165" t="s">
        <v>146</v>
      </c>
      <c r="AG369" s="163">
        <v>796</v>
      </c>
      <c r="AH369" s="163" t="s">
        <v>147</v>
      </c>
      <c r="AI369" s="163">
        <v>1</v>
      </c>
      <c r="AJ369" s="163">
        <v>45</v>
      </c>
      <c r="AK369" s="163" t="s">
        <v>1128</v>
      </c>
      <c r="AL369" s="243">
        <f t="shared" si="65"/>
        <v>42545</v>
      </c>
      <c r="AM369" s="243">
        <f t="shared" si="66"/>
        <v>42545</v>
      </c>
      <c r="AN369" s="10">
        <v>42735</v>
      </c>
      <c r="AO369" s="11">
        <v>2016</v>
      </c>
      <c r="AP369" s="11" t="s">
        <v>501</v>
      </c>
      <c r="AQ369" s="11" t="s">
        <v>136</v>
      </c>
      <c r="AR369" s="244" t="s">
        <v>501</v>
      </c>
      <c r="AS369" s="7" t="s">
        <v>2859</v>
      </c>
      <c r="AT369" s="220" t="s">
        <v>4394</v>
      </c>
      <c r="AU369" s="164" t="s">
        <v>4395</v>
      </c>
      <c r="AV369" s="8" t="s">
        <v>2862</v>
      </c>
      <c r="AW369" s="245">
        <v>42735</v>
      </c>
      <c r="AX369" s="170">
        <v>2634.0651352536756</v>
      </c>
      <c r="AY369" s="170">
        <v>2041.4004837999998</v>
      </c>
      <c r="AZ369" s="220"/>
      <c r="BA369" s="220"/>
      <c r="BB369" s="163" t="s">
        <v>136</v>
      </c>
      <c r="BC369" s="7" t="s">
        <v>3951</v>
      </c>
      <c r="BD369" s="143">
        <v>102.02987999999999</v>
      </c>
      <c r="BE369" s="123" t="s">
        <v>2864</v>
      </c>
    </row>
    <row r="370" spans="1:57" s="144" customFormat="1" ht="100.5" customHeight="1">
      <c r="A370" s="7">
        <v>2</v>
      </c>
      <c r="B370" s="7" t="s">
        <v>4396</v>
      </c>
      <c r="C370" s="7" t="s">
        <v>133</v>
      </c>
      <c r="D370" s="7" t="s">
        <v>2871</v>
      </c>
      <c r="E370" s="163" t="s">
        <v>2851</v>
      </c>
      <c r="F370" s="7" t="s">
        <v>2852</v>
      </c>
      <c r="G370" s="163" t="s">
        <v>2853</v>
      </c>
      <c r="H370" s="73" t="s">
        <v>408</v>
      </c>
      <c r="I370" s="11">
        <v>880904</v>
      </c>
      <c r="J370" s="164" t="s">
        <v>4397</v>
      </c>
      <c r="K370" s="164" t="s">
        <v>2937</v>
      </c>
      <c r="L370" s="164" t="str">
        <f t="shared" si="60"/>
        <v>СМР, ПНР, оборудование, материалы</v>
      </c>
      <c r="M370" s="165" t="s">
        <v>2856</v>
      </c>
      <c r="N370" s="62" t="s">
        <v>2675</v>
      </c>
      <c r="O370" s="164" t="s">
        <v>2857</v>
      </c>
      <c r="P370" s="165" t="s">
        <v>2858</v>
      </c>
      <c r="Q370" s="242">
        <v>1971.1090322053017</v>
      </c>
      <c r="R370" s="242">
        <f t="shared" si="61"/>
        <v>2325.9086580022558</v>
      </c>
      <c r="S370" s="242">
        <v>1527.6094999591085</v>
      </c>
      <c r="T370" s="242">
        <f t="shared" si="62"/>
        <v>1802.579209951748</v>
      </c>
      <c r="U370" s="242">
        <f t="shared" si="63"/>
        <v>1527.6094999591085</v>
      </c>
      <c r="V370" s="242">
        <f t="shared" si="64"/>
        <v>1802.579209951748</v>
      </c>
      <c r="W370" s="163" t="s">
        <v>3327</v>
      </c>
      <c r="X370" s="7" t="s">
        <v>133</v>
      </c>
      <c r="Y370" s="7" t="s">
        <v>133</v>
      </c>
      <c r="Z370" s="163" t="s">
        <v>144</v>
      </c>
      <c r="AA370" s="10">
        <v>42490</v>
      </c>
      <c r="AB370" s="10">
        <f t="shared" si="67"/>
        <v>42525</v>
      </c>
      <c r="AC370" s="163" t="s">
        <v>501</v>
      </c>
      <c r="AD370" s="220" t="s">
        <v>501</v>
      </c>
      <c r="AE370" s="164" t="str">
        <f t="shared" si="59"/>
        <v>Выполнение СМР, ПНР, оборудование, материалы</v>
      </c>
      <c r="AF370" s="165" t="s">
        <v>146</v>
      </c>
      <c r="AG370" s="163">
        <v>796</v>
      </c>
      <c r="AH370" s="163" t="s">
        <v>147</v>
      </c>
      <c r="AI370" s="163">
        <v>1</v>
      </c>
      <c r="AJ370" s="163">
        <v>45</v>
      </c>
      <c r="AK370" s="163" t="s">
        <v>1128</v>
      </c>
      <c r="AL370" s="243">
        <f t="shared" si="65"/>
        <v>42545</v>
      </c>
      <c r="AM370" s="243">
        <f t="shared" si="66"/>
        <v>42545</v>
      </c>
      <c r="AN370" s="10">
        <v>42735</v>
      </c>
      <c r="AO370" s="11">
        <v>2016</v>
      </c>
      <c r="AP370" s="11" t="s">
        <v>501</v>
      </c>
      <c r="AQ370" s="11" t="s">
        <v>136</v>
      </c>
      <c r="AR370" s="244" t="s">
        <v>501</v>
      </c>
      <c r="AS370" s="7" t="s">
        <v>2859</v>
      </c>
      <c r="AT370" s="220" t="s">
        <v>4398</v>
      </c>
      <c r="AU370" s="164" t="s">
        <v>4399</v>
      </c>
      <c r="AV370" s="8" t="s">
        <v>2862</v>
      </c>
      <c r="AW370" s="245">
        <v>42735</v>
      </c>
      <c r="AX370" s="170">
        <v>2634.0651352536756</v>
      </c>
      <c r="AY370" s="170">
        <v>2041.4004837999998</v>
      </c>
      <c r="AZ370" s="220"/>
      <c r="BA370" s="220"/>
      <c r="BB370" s="163" t="s">
        <v>136</v>
      </c>
      <c r="BC370" s="7" t="s">
        <v>3951</v>
      </c>
      <c r="BD370" s="143">
        <v>102.02987999999999</v>
      </c>
      <c r="BE370" s="123" t="s">
        <v>2864</v>
      </c>
    </row>
    <row r="371" spans="1:57" s="144" customFormat="1" ht="98.25" customHeight="1">
      <c r="A371" s="7">
        <v>2</v>
      </c>
      <c r="B371" s="7" t="s">
        <v>4400</v>
      </c>
      <c r="C371" s="7" t="s">
        <v>133</v>
      </c>
      <c r="D371" s="7" t="s">
        <v>2871</v>
      </c>
      <c r="E371" s="163" t="s">
        <v>2851</v>
      </c>
      <c r="F371" s="7" t="s">
        <v>2852</v>
      </c>
      <c r="G371" s="163" t="s">
        <v>2853</v>
      </c>
      <c r="H371" s="73" t="s">
        <v>408</v>
      </c>
      <c r="I371" s="11">
        <v>880905</v>
      </c>
      <c r="J371" s="164" t="s">
        <v>4401</v>
      </c>
      <c r="K371" s="164" t="s">
        <v>2937</v>
      </c>
      <c r="L371" s="164" t="str">
        <f t="shared" si="60"/>
        <v>СМР, ПНР, оборудование, материалы</v>
      </c>
      <c r="M371" s="165" t="s">
        <v>2856</v>
      </c>
      <c r="N371" s="62" t="s">
        <v>2675</v>
      </c>
      <c r="O371" s="164" t="s">
        <v>2857</v>
      </c>
      <c r="P371" s="165" t="s">
        <v>2858</v>
      </c>
      <c r="Q371" s="242">
        <v>1971.1090322053017</v>
      </c>
      <c r="R371" s="242">
        <f t="shared" si="61"/>
        <v>2325.9086580022558</v>
      </c>
      <c r="S371" s="242">
        <v>1527.6094999591085</v>
      </c>
      <c r="T371" s="242">
        <f t="shared" si="62"/>
        <v>1802.579209951748</v>
      </c>
      <c r="U371" s="242">
        <f t="shared" si="63"/>
        <v>1527.6094999591085</v>
      </c>
      <c r="V371" s="242">
        <f t="shared" si="64"/>
        <v>1802.579209951748</v>
      </c>
      <c r="W371" s="163" t="s">
        <v>3327</v>
      </c>
      <c r="X371" s="7" t="s">
        <v>133</v>
      </c>
      <c r="Y371" s="7" t="s">
        <v>133</v>
      </c>
      <c r="Z371" s="163" t="s">
        <v>144</v>
      </c>
      <c r="AA371" s="10">
        <v>42490</v>
      </c>
      <c r="AB371" s="10">
        <f t="shared" si="67"/>
        <v>42525</v>
      </c>
      <c r="AC371" s="163" t="s">
        <v>501</v>
      </c>
      <c r="AD371" s="220" t="s">
        <v>501</v>
      </c>
      <c r="AE371" s="164" t="str">
        <f t="shared" si="59"/>
        <v>Выполнение СМР, ПНР, оборудование, материалы</v>
      </c>
      <c r="AF371" s="165" t="s">
        <v>146</v>
      </c>
      <c r="AG371" s="163">
        <v>796</v>
      </c>
      <c r="AH371" s="163" t="s">
        <v>147</v>
      </c>
      <c r="AI371" s="163">
        <v>1</v>
      </c>
      <c r="AJ371" s="163">
        <v>45</v>
      </c>
      <c r="AK371" s="163" t="s">
        <v>1128</v>
      </c>
      <c r="AL371" s="243">
        <f t="shared" si="65"/>
        <v>42545</v>
      </c>
      <c r="AM371" s="243">
        <f t="shared" si="66"/>
        <v>42545</v>
      </c>
      <c r="AN371" s="10">
        <v>42735</v>
      </c>
      <c r="AO371" s="11">
        <v>2016</v>
      </c>
      <c r="AP371" s="11" t="s">
        <v>501</v>
      </c>
      <c r="AQ371" s="11" t="s">
        <v>136</v>
      </c>
      <c r="AR371" s="244" t="s">
        <v>501</v>
      </c>
      <c r="AS371" s="7" t="s">
        <v>2859</v>
      </c>
      <c r="AT371" s="220" t="s">
        <v>4402</v>
      </c>
      <c r="AU371" s="164" t="s">
        <v>4403</v>
      </c>
      <c r="AV371" s="8" t="s">
        <v>2862</v>
      </c>
      <c r="AW371" s="245">
        <v>42735</v>
      </c>
      <c r="AX371" s="170">
        <v>2634.0651352536756</v>
      </c>
      <c r="AY371" s="170">
        <v>2041.4004837999998</v>
      </c>
      <c r="AZ371" s="220"/>
      <c r="BA371" s="220"/>
      <c r="BB371" s="163" t="s">
        <v>136</v>
      </c>
      <c r="BC371" s="7" t="s">
        <v>3951</v>
      </c>
      <c r="BD371" s="143">
        <v>102.02987999999999</v>
      </c>
      <c r="BE371" s="123" t="s">
        <v>2864</v>
      </c>
    </row>
    <row r="372" spans="1:57" s="144" customFormat="1" ht="98.25" customHeight="1">
      <c r="A372" s="7">
        <v>2</v>
      </c>
      <c r="B372" s="7" t="s">
        <v>4404</v>
      </c>
      <c r="C372" s="7" t="s">
        <v>133</v>
      </c>
      <c r="D372" s="7" t="s">
        <v>2871</v>
      </c>
      <c r="E372" s="163" t="s">
        <v>2851</v>
      </c>
      <c r="F372" s="7" t="s">
        <v>2852</v>
      </c>
      <c r="G372" s="163" t="s">
        <v>2853</v>
      </c>
      <c r="H372" s="73" t="s">
        <v>408</v>
      </c>
      <c r="I372" s="11">
        <v>880906</v>
      </c>
      <c r="J372" s="164" t="s">
        <v>4405</v>
      </c>
      <c r="K372" s="164" t="s">
        <v>2937</v>
      </c>
      <c r="L372" s="164" t="str">
        <f t="shared" si="60"/>
        <v>СМР, ПНР, оборудование, материалы</v>
      </c>
      <c r="M372" s="165" t="s">
        <v>2856</v>
      </c>
      <c r="N372" s="62" t="s">
        <v>2675</v>
      </c>
      <c r="O372" s="164" t="s">
        <v>2857</v>
      </c>
      <c r="P372" s="165" t="s">
        <v>2858</v>
      </c>
      <c r="Q372" s="242">
        <v>1971.1090322053017</v>
      </c>
      <c r="R372" s="242">
        <f t="shared" si="61"/>
        <v>2325.9086580022558</v>
      </c>
      <c r="S372" s="242">
        <v>1527.6094999591085</v>
      </c>
      <c r="T372" s="242">
        <f t="shared" si="62"/>
        <v>1802.579209951748</v>
      </c>
      <c r="U372" s="242">
        <f t="shared" si="63"/>
        <v>1527.6094999591085</v>
      </c>
      <c r="V372" s="242">
        <f t="shared" si="64"/>
        <v>1802.579209951748</v>
      </c>
      <c r="W372" s="163" t="s">
        <v>3327</v>
      </c>
      <c r="X372" s="7" t="s">
        <v>133</v>
      </c>
      <c r="Y372" s="7" t="s">
        <v>133</v>
      </c>
      <c r="Z372" s="163" t="s">
        <v>144</v>
      </c>
      <c r="AA372" s="10">
        <v>42490</v>
      </c>
      <c r="AB372" s="10">
        <f t="shared" si="67"/>
        <v>42525</v>
      </c>
      <c r="AC372" s="163" t="s">
        <v>501</v>
      </c>
      <c r="AD372" s="220" t="s">
        <v>501</v>
      </c>
      <c r="AE372" s="164" t="str">
        <f t="shared" si="59"/>
        <v>Выполнение СМР, ПНР, оборудование, материалы</v>
      </c>
      <c r="AF372" s="165" t="s">
        <v>146</v>
      </c>
      <c r="AG372" s="163">
        <v>796</v>
      </c>
      <c r="AH372" s="163" t="s">
        <v>147</v>
      </c>
      <c r="AI372" s="163">
        <v>1</v>
      </c>
      <c r="AJ372" s="163">
        <v>45</v>
      </c>
      <c r="AK372" s="163" t="s">
        <v>1128</v>
      </c>
      <c r="AL372" s="243">
        <f t="shared" si="65"/>
        <v>42545</v>
      </c>
      <c r="AM372" s="243">
        <f t="shared" si="66"/>
        <v>42545</v>
      </c>
      <c r="AN372" s="10">
        <v>42735</v>
      </c>
      <c r="AO372" s="11">
        <v>2016</v>
      </c>
      <c r="AP372" s="11" t="s">
        <v>501</v>
      </c>
      <c r="AQ372" s="11" t="s">
        <v>136</v>
      </c>
      <c r="AR372" s="244" t="s">
        <v>501</v>
      </c>
      <c r="AS372" s="7" t="s">
        <v>2859</v>
      </c>
      <c r="AT372" s="220" t="s">
        <v>4406</v>
      </c>
      <c r="AU372" s="164" t="s">
        <v>4407</v>
      </c>
      <c r="AV372" s="8" t="s">
        <v>2862</v>
      </c>
      <c r="AW372" s="245">
        <v>42735</v>
      </c>
      <c r="AX372" s="170">
        <v>2634.0651352536756</v>
      </c>
      <c r="AY372" s="170">
        <v>2041.4004837999998</v>
      </c>
      <c r="AZ372" s="220"/>
      <c r="BA372" s="220"/>
      <c r="BB372" s="163" t="s">
        <v>136</v>
      </c>
      <c r="BC372" s="7" t="s">
        <v>3951</v>
      </c>
      <c r="BD372" s="143">
        <v>102.02987999999999</v>
      </c>
      <c r="BE372" s="123" t="s">
        <v>2864</v>
      </c>
    </row>
    <row r="373" spans="1:57" s="144" customFormat="1" ht="98.25" customHeight="1">
      <c r="A373" s="7">
        <v>2</v>
      </c>
      <c r="B373" s="7" t="s">
        <v>4408</v>
      </c>
      <c r="C373" s="7" t="s">
        <v>133</v>
      </c>
      <c r="D373" s="7" t="s">
        <v>2871</v>
      </c>
      <c r="E373" s="163" t="s">
        <v>2851</v>
      </c>
      <c r="F373" s="7" t="s">
        <v>2852</v>
      </c>
      <c r="G373" s="163" t="s">
        <v>2853</v>
      </c>
      <c r="H373" s="73" t="s">
        <v>408</v>
      </c>
      <c r="I373" s="11">
        <v>880907</v>
      </c>
      <c r="J373" s="164" t="s">
        <v>4409</v>
      </c>
      <c r="K373" s="164" t="s">
        <v>2937</v>
      </c>
      <c r="L373" s="164" t="str">
        <f t="shared" si="60"/>
        <v>СМР, ПНР, оборудование, материалы</v>
      </c>
      <c r="M373" s="165" t="s">
        <v>2856</v>
      </c>
      <c r="N373" s="62" t="s">
        <v>2675</v>
      </c>
      <c r="O373" s="164" t="s">
        <v>2857</v>
      </c>
      <c r="P373" s="165" t="s">
        <v>2858</v>
      </c>
      <c r="Q373" s="242">
        <v>1971.1090322053017</v>
      </c>
      <c r="R373" s="242">
        <f t="shared" si="61"/>
        <v>2325.9086580022558</v>
      </c>
      <c r="S373" s="242">
        <v>1527.6094999591085</v>
      </c>
      <c r="T373" s="242">
        <f t="shared" si="62"/>
        <v>1802.579209951748</v>
      </c>
      <c r="U373" s="242">
        <f t="shared" si="63"/>
        <v>1527.6094999591085</v>
      </c>
      <c r="V373" s="242">
        <f t="shared" si="64"/>
        <v>1802.579209951748</v>
      </c>
      <c r="W373" s="163" t="s">
        <v>3327</v>
      </c>
      <c r="X373" s="7" t="s">
        <v>133</v>
      </c>
      <c r="Y373" s="7" t="s">
        <v>133</v>
      </c>
      <c r="Z373" s="163" t="s">
        <v>144</v>
      </c>
      <c r="AA373" s="10">
        <v>42490</v>
      </c>
      <c r="AB373" s="10">
        <f t="shared" si="67"/>
        <v>42525</v>
      </c>
      <c r="AC373" s="163" t="s">
        <v>501</v>
      </c>
      <c r="AD373" s="220" t="s">
        <v>501</v>
      </c>
      <c r="AE373" s="164" t="str">
        <f t="shared" si="59"/>
        <v>Выполнение СМР, ПНР, оборудование, материалы</v>
      </c>
      <c r="AF373" s="165" t="s">
        <v>146</v>
      </c>
      <c r="AG373" s="163">
        <v>796</v>
      </c>
      <c r="AH373" s="163" t="s">
        <v>147</v>
      </c>
      <c r="AI373" s="163">
        <v>1</v>
      </c>
      <c r="AJ373" s="163">
        <v>45</v>
      </c>
      <c r="AK373" s="163" t="s">
        <v>1128</v>
      </c>
      <c r="AL373" s="243">
        <f t="shared" si="65"/>
        <v>42545</v>
      </c>
      <c r="AM373" s="243">
        <f t="shared" si="66"/>
        <v>42545</v>
      </c>
      <c r="AN373" s="10">
        <v>42735</v>
      </c>
      <c r="AO373" s="11">
        <v>2016</v>
      </c>
      <c r="AP373" s="11" t="s">
        <v>501</v>
      </c>
      <c r="AQ373" s="11" t="s">
        <v>136</v>
      </c>
      <c r="AR373" s="244" t="s">
        <v>501</v>
      </c>
      <c r="AS373" s="7" t="s">
        <v>2859</v>
      </c>
      <c r="AT373" s="220" t="s">
        <v>4410</v>
      </c>
      <c r="AU373" s="164" t="s">
        <v>4411</v>
      </c>
      <c r="AV373" s="8" t="s">
        <v>2862</v>
      </c>
      <c r="AW373" s="245">
        <v>42735</v>
      </c>
      <c r="AX373" s="170">
        <v>2634.0651352536756</v>
      </c>
      <c r="AY373" s="170">
        <v>2041.4004837999998</v>
      </c>
      <c r="AZ373" s="220"/>
      <c r="BA373" s="220"/>
      <c r="BB373" s="163" t="s">
        <v>136</v>
      </c>
      <c r="BC373" s="7" t="s">
        <v>3951</v>
      </c>
      <c r="BD373" s="143">
        <v>102.02987999999999</v>
      </c>
      <c r="BE373" s="123" t="s">
        <v>2864</v>
      </c>
    </row>
    <row r="374" spans="1:57" s="144" customFormat="1" ht="99.75" customHeight="1">
      <c r="A374" s="7">
        <v>2</v>
      </c>
      <c r="B374" s="7" t="s">
        <v>4412</v>
      </c>
      <c r="C374" s="7" t="s">
        <v>133</v>
      </c>
      <c r="D374" s="7" t="s">
        <v>2871</v>
      </c>
      <c r="E374" s="163" t="s">
        <v>2851</v>
      </c>
      <c r="F374" s="7" t="s">
        <v>2852</v>
      </c>
      <c r="G374" s="163" t="s">
        <v>2853</v>
      </c>
      <c r="H374" s="73" t="s">
        <v>408</v>
      </c>
      <c r="I374" s="11">
        <v>880908</v>
      </c>
      <c r="J374" s="164" t="s">
        <v>4413</v>
      </c>
      <c r="K374" s="164" t="s">
        <v>2937</v>
      </c>
      <c r="L374" s="164" t="str">
        <f t="shared" si="60"/>
        <v>СМР, ПНР, оборудование, материалы</v>
      </c>
      <c r="M374" s="165" t="s">
        <v>2856</v>
      </c>
      <c r="N374" s="62" t="s">
        <v>2675</v>
      </c>
      <c r="O374" s="164" t="s">
        <v>2857</v>
      </c>
      <c r="P374" s="165" t="s">
        <v>2858</v>
      </c>
      <c r="Q374" s="242">
        <v>1971.1090322053017</v>
      </c>
      <c r="R374" s="242">
        <f t="shared" si="61"/>
        <v>2325.9086580022558</v>
      </c>
      <c r="S374" s="242">
        <v>1527.6094999591085</v>
      </c>
      <c r="T374" s="242">
        <f t="shared" si="62"/>
        <v>1802.579209951748</v>
      </c>
      <c r="U374" s="242">
        <f t="shared" si="63"/>
        <v>1527.6094999591085</v>
      </c>
      <c r="V374" s="242">
        <f t="shared" si="64"/>
        <v>1802.579209951748</v>
      </c>
      <c r="W374" s="163" t="s">
        <v>3327</v>
      </c>
      <c r="X374" s="7" t="s">
        <v>133</v>
      </c>
      <c r="Y374" s="7" t="s">
        <v>133</v>
      </c>
      <c r="Z374" s="163" t="s">
        <v>144</v>
      </c>
      <c r="AA374" s="10">
        <v>42490</v>
      </c>
      <c r="AB374" s="10">
        <f t="shared" si="67"/>
        <v>42525</v>
      </c>
      <c r="AC374" s="163" t="s">
        <v>501</v>
      </c>
      <c r="AD374" s="220" t="s">
        <v>501</v>
      </c>
      <c r="AE374" s="164" t="str">
        <f t="shared" si="59"/>
        <v>Выполнение СМР, ПНР, оборудование, материалы</v>
      </c>
      <c r="AF374" s="165" t="s">
        <v>146</v>
      </c>
      <c r="AG374" s="163">
        <v>796</v>
      </c>
      <c r="AH374" s="163" t="s">
        <v>147</v>
      </c>
      <c r="AI374" s="163">
        <v>1</v>
      </c>
      <c r="AJ374" s="163">
        <v>45</v>
      </c>
      <c r="AK374" s="163" t="s">
        <v>1128</v>
      </c>
      <c r="AL374" s="243">
        <f t="shared" si="65"/>
        <v>42545</v>
      </c>
      <c r="AM374" s="243">
        <f t="shared" si="66"/>
        <v>42545</v>
      </c>
      <c r="AN374" s="10">
        <v>42735</v>
      </c>
      <c r="AO374" s="11">
        <v>2016</v>
      </c>
      <c r="AP374" s="11" t="s">
        <v>501</v>
      </c>
      <c r="AQ374" s="11" t="s">
        <v>136</v>
      </c>
      <c r="AR374" s="244" t="s">
        <v>501</v>
      </c>
      <c r="AS374" s="7" t="s">
        <v>2859</v>
      </c>
      <c r="AT374" s="220" t="s">
        <v>4414</v>
      </c>
      <c r="AU374" s="164" t="s">
        <v>4415</v>
      </c>
      <c r="AV374" s="8" t="s">
        <v>2862</v>
      </c>
      <c r="AW374" s="245">
        <v>42735</v>
      </c>
      <c r="AX374" s="170">
        <v>2634.0651352536756</v>
      </c>
      <c r="AY374" s="170">
        <v>2041.4004837999998</v>
      </c>
      <c r="AZ374" s="220"/>
      <c r="BA374" s="220"/>
      <c r="BB374" s="163" t="s">
        <v>136</v>
      </c>
      <c r="BC374" s="7" t="s">
        <v>3951</v>
      </c>
      <c r="BD374" s="143">
        <v>102.02987999999999</v>
      </c>
      <c r="BE374" s="123" t="s">
        <v>2864</v>
      </c>
    </row>
    <row r="375" spans="1:57" s="144" customFormat="1" ht="99.75" customHeight="1">
      <c r="A375" s="7">
        <v>2</v>
      </c>
      <c r="B375" s="7" t="s">
        <v>4416</v>
      </c>
      <c r="C375" s="7" t="s">
        <v>133</v>
      </c>
      <c r="D375" s="7" t="s">
        <v>2871</v>
      </c>
      <c r="E375" s="163" t="s">
        <v>2851</v>
      </c>
      <c r="F375" s="7" t="s">
        <v>2852</v>
      </c>
      <c r="G375" s="163" t="s">
        <v>2853</v>
      </c>
      <c r="H375" s="73" t="s">
        <v>408</v>
      </c>
      <c r="I375" s="11">
        <v>880909</v>
      </c>
      <c r="J375" s="164" t="s">
        <v>4417</v>
      </c>
      <c r="K375" s="164" t="s">
        <v>2937</v>
      </c>
      <c r="L375" s="164" t="str">
        <f t="shared" si="60"/>
        <v>СМР, ПНР, оборудование, материалы</v>
      </c>
      <c r="M375" s="165" t="s">
        <v>2856</v>
      </c>
      <c r="N375" s="62" t="s">
        <v>2675</v>
      </c>
      <c r="O375" s="164" t="s">
        <v>2857</v>
      </c>
      <c r="P375" s="165" t="s">
        <v>2858</v>
      </c>
      <c r="Q375" s="242">
        <v>1971.1090322053017</v>
      </c>
      <c r="R375" s="242">
        <f t="shared" si="61"/>
        <v>2325.9086580022558</v>
      </c>
      <c r="S375" s="242">
        <v>1527.6094999591085</v>
      </c>
      <c r="T375" s="242">
        <f t="shared" si="62"/>
        <v>1802.579209951748</v>
      </c>
      <c r="U375" s="242">
        <f t="shared" si="63"/>
        <v>1527.6094999591085</v>
      </c>
      <c r="V375" s="242">
        <f t="shared" si="64"/>
        <v>1802.579209951748</v>
      </c>
      <c r="W375" s="163" t="s">
        <v>3327</v>
      </c>
      <c r="X375" s="7" t="s">
        <v>133</v>
      </c>
      <c r="Y375" s="7" t="s">
        <v>133</v>
      </c>
      <c r="Z375" s="163" t="s">
        <v>144</v>
      </c>
      <c r="AA375" s="10">
        <v>42490</v>
      </c>
      <c r="AB375" s="10">
        <f t="shared" si="67"/>
        <v>42525</v>
      </c>
      <c r="AC375" s="163" t="s">
        <v>501</v>
      </c>
      <c r="AD375" s="220" t="s">
        <v>501</v>
      </c>
      <c r="AE375" s="164" t="str">
        <f t="shared" si="59"/>
        <v>Выполнение СМР, ПНР, оборудование, материалы</v>
      </c>
      <c r="AF375" s="165" t="s">
        <v>146</v>
      </c>
      <c r="AG375" s="163">
        <v>796</v>
      </c>
      <c r="AH375" s="163" t="s">
        <v>147</v>
      </c>
      <c r="AI375" s="163">
        <v>1</v>
      </c>
      <c r="AJ375" s="163">
        <v>45</v>
      </c>
      <c r="AK375" s="163" t="s">
        <v>1128</v>
      </c>
      <c r="AL375" s="243">
        <f t="shared" si="65"/>
        <v>42545</v>
      </c>
      <c r="AM375" s="243">
        <f t="shared" si="66"/>
        <v>42545</v>
      </c>
      <c r="AN375" s="10">
        <v>42735</v>
      </c>
      <c r="AO375" s="11">
        <v>2016</v>
      </c>
      <c r="AP375" s="11" t="s">
        <v>501</v>
      </c>
      <c r="AQ375" s="11" t="s">
        <v>136</v>
      </c>
      <c r="AR375" s="244" t="s">
        <v>501</v>
      </c>
      <c r="AS375" s="7" t="s">
        <v>2859</v>
      </c>
      <c r="AT375" s="220" t="s">
        <v>4418</v>
      </c>
      <c r="AU375" s="164" t="s">
        <v>4419</v>
      </c>
      <c r="AV375" s="8" t="s">
        <v>2862</v>
      </c>
      <c r="AW375" s="245">
        <v>42735</v>
      </c>
      <c r="AX375" s="170">
        <v>2634.0651352536756</v>
      </c>
      <c r="AY375" s="170">
        <v>2041.4004837999998</v>
      </c>
      <c r="AZ375" s="220"/>
      <c r="BA375" s="220"/>
      <c r="BB375" s="163" t="s">
        <v>136</v>
      </c>
      <c r="BC375" s="7" t="s">
        <v>3951</v>
      </c>
      <c r="BD375" s="143">
        <v>102.02987999999999</v>
      </c>
      <c r="BE375" s="123" t="s">
        <v>2864</v>
      </c>
    </row>
    <row r="376" spans="1:57" s="144" customFormat="1" ht="99.75" customHeight="1">
      <c r="A376" s="7">
        <v>2</v>
      </c>
      <c r="B376" s="7" t="s">
        <v>4420</v>
      </c>
      <c r="C376" s="7" t="s">
        <v>133</v>
      </c>
      <c r="D376" s="7" t="s">
        <v>2871</v>
      </c>
      <c r="E376" s="163" t="s">
        <v>2851</v>
      </c>
      <c r="F376" s="7" t="s">
        <v>2852</v>
      </c>
      <c r="G376" s="163" t="s">
        <v>2853</v>
      </c>
      <c r="H376" s="73" t="s">
        <v>408</v>
      </c>
      <c r="I376" s="11">
        <v>880910</v>
      </c>
      <c r="J376" s="164" t="s">
        <v>4421</v>
      </c>
      <c r="K376" s="164" t="s">
        <v>2937</v>
      </c>
      <c r="L376" s="164" t="str">
        <f t="shared" si="60"/>
        <v>СМР, ПНР, оборудование, материалы</v>
      </c>
      <c r="M376" s="165" t="s">
        <v>2856</v>
      </c>
      <c r="N376" s="62" t="s">
        <v>2675</v>
      </c>
      <c r="O376" s="164" t="s">
        <v>2857</v>
      </c>
      <c r="P376" s="165" t="s">
        <v>2858</v>
      </c>
      <c r="Q376" s="242">
        <v>1971.1090322053017</v>
      </c>
      <c r="R376" s="242">
        <f t="shared" si="61"/>
        <v>2325.9086580022558</v>
      </c>
      <c r="S376" s="242">
        <v>1527.6094999591085</v>
      </c>
      <c r="T376" s="242">
        <f t="shared" si="62"/>
        <v>1802.579209951748</v>
      </c>
      <c r="U376" s="242">
        <f t="shared" si="63"/>
        <v>1527.6094999591085</v>
      </c>
      <c r="V376" s="242">
        <f t="shared" si="64"/>
        <v>1802.579209951748</v>
      </c>
      <c r="W376" s="163" t="s">
        <v>3327</v>
      </c>
      <c r="X376" s="7" t="s">
        <v>133</v>
      </c>
      <c r="Y376" s="7" t="s">
        <v>133</v>
      </c>
      <c r="Z376" s="163" t="s">
        <v>144</v>
      </c>
      <c r="AA376" s="10">
        <v>42490</v>
      </c>
      <c r="AB376" s="10">
        <f t="shared" si="67"/>
        <v>42525</v>
      </c>
      <c r="AC376" s="163" t="s">
        <v>501</v>
      </c>
      <c r="AD376" s="220" t="s">
        <v>501</v>
      </c>
      <c r="AE376" s="164" t="str">
        <f t="shared" si="59"/>
        <v>Выполнение СМР, ПНР, оборудование, материалы</v>
      </c>
      <c r="AF376" s="165" t="s">
        <v>146</v>
      </c>
      <c r="AG376" s="163">
        <v>796</v>
      </c>
      <c r="AH376" s="163" t="s">
        <v>147</v>
      </c>
      <c r="AI376" s="163">
        <v>1</v>
      </c>
      <c r="AJ376" s="163">
        <v>45</v>
      </c>
      <c r="AK376" s="163" t="s">
        <v>1128</v>
      </c>
      <c r="AL376" s="243">
        <f t="shared" si="65"/>
        <v>42545</v>
      </c>
      <c r="AM376" s="243">
        <f t="shared" si="66"/>
        <v>42545</v>
      </c>
      <c r="AN376" s="10">
        <v>42735</v>
      </c>
      <c r="AO376" s="11">
        <v>2016</v>
      </c>
      <c r="AP376" s="11" t="s">
        <v>501</v>
      </c>
      <c r="AQ376" s="11" t="s">
        <v>136</v>
      </c>
      <c r="AR376" s="244" t="s">
        <v>501</v>
      </c>
      <c r="AS376" s="7" t="s">
        <v>2859</v>
      </c>
      <c r="AT376" s="220" t="s">
        <v>4422</v>
      </c>
      <c r="AU376" s="164" t="s">
        <v>4423</v>
      </c>
      <c r="AV376" s="8" t="s">
        <v>2862</v>
      </c>
      <c r="AW376" s="245">
        <v>42735</v>
      </c>
      <c r="AX376" s="170">
        <v>2634.0651352536756</v>
      </c>
      <c r="AY376" s="170">
        <v>2041.4004837999998</v>
      </c>
      <c r="AZ376" s="220"/>
      <c r="BA376" s="220"/>
      <c r="BB376" s="163" t="s">
        <v>136</v>
      </c>
      <c r="BC376" s="7" t="s">
        <v>3951</v>
      </c>
      <c r="BD376" s="143">
        <v>102.02987999999999</v>
      </c>
      <c r="BE376" s="123" t="s">
        <v>2864</v>
      </c>
    </row>
    <row r="377" spans="1:57" s="144" customFormat="1" ht="98.25" customHeight="1">
      <c r="A377" s="7">
        <v>2</v>
      </c>
      <c r="B377" s="7" t="s">
        <v>4424</v>
      </c>
      <c r="C377" s="7" t="s">
        <v>133</v>
      </c>
      <c r="D377" s="7" t="s">
        <v>2871</v>
      </c>
      <c r="E377" s="163" t="s">
        <v>2851</v>
      </c>
      <c r="F377" s="7" t="s">
        <v>2852</v>
      </c>
      <c r="G377" s="163" t="s">
        <v>2853</v>
      </c>
      <c r="H377" s="73" t="s">
        <v>408</v>
      </c>
      <c r="I377" s="11">
        <v>880911</v>
      </c>
      <c r="J377" s="164" t="s">
        <v>4425</v>
      </c>
      <c r="K377" s="164" t="s">
        <v>2937</v>
      </c>
      <c r="L377" s="164" t="str">
        <f t="shared" si="60"/>
        <v>СМР, ПНР, оборудование, материалы</v>
      </c>
      <c r="M377" s="165" t="s">
        <v>2856</v>
      </c>
      <c r="N377" s="62" t="s">
        <v>2675</v>
      </c>
      <c r="O377" s="164" t="s">
        <v>2857</v>
      </c>
      <c r="P377" s="165" t="s">
        <v>2858</v>
      </c>
      <c r="Q377" s="242">
        <v>1971.1090322053017</v>
      </c>
      <c r="R377" s="242">
        <f t="shared" si="61"/>
        <v>2325.9086580022558</v>
      </c>
      <c r="S377" s="242">
        <v>1527.6094999591085</v>
      </c>
      <c r="T377" s="242">
        <f t="shared" si="62"/>
        <v>1802.579209951748</v>
      </c>
      <c r="U377" s="242">
        <f t="shared" si="63"/>
        <v>1527.6094999591085</v>
      </c>
      <c r="V377" s="242">
        <f t="shared" si="64"/>
        <v>1802.579209951748</v>
      </c>
      <c r="W377" s="163" t="s">
        <v>3327</v>
      </c>
      <c r="X377" s="7" t="s">
        <v>133</v>
      </c>
      <c r="Y377" s="7" t="s">
        <v>133</v>
      </c>
      <c r="Z377" s="163" t="s">
        <v>144</v>
      </c>
      <c r="AA377" s="10">
        <v>42490</v>
      </c>
      <c r="AB377" s="10">
        <f t="shared" si="67"/>
        <v>42525</v>
      </c>
      <c r="AC377" s="163" t="s">
        <v>501</v>
      </c>
      <c r="AD377" s="220" t="s">
        <v>501</v>
      </c>
      <c r="AE377" s="164" t="str">
        <f t="shared" si="59"/>
        <v>Выполнение СМР, ПНР, оборудование, материалы</v>
      </c>
      <c r="AF377" s="165" t="s">
        <v>146</v>
      </c>
      <c r="AG377" s="163">
        <v>796</v>
      </c>
      <c r="AH377" s="163" t="s">
        <v>147</v>
      </c>
      <c r="AI377" s="163">
        <v>1</v>
      </c>
      <c r="AJ377" s="163">
        <v>45</v>
      </c>
      <c r="AK377" s="163" t="s">
        <v>1128</v>
      </c>
      <c r="AL377" s="243">
        <f t="shared" si="65"/>
        <v>42545</v>
      </c>
      <c r="AM377" s="243">
        <f t="shared" si="66"/>
        <v>42545</v>
      </c>
      <c r="AN377" s="10">
        <v>42735</v>
      </c>
      <c r="AO377" s="11">
        <v>2016</v>
      </c>
      <c r="AP377" s="11" t="s">
        <v>501</v>
      </c>
      <c r="AQ377" s="11" t="s">
        <v>136</v>
      </c>
      <c r="AR377" s="244" t="s">
        <v>501</v>
      </c>
      <c r="AS377" s="7" t="s">
        <v>2859</v>
      </c>
      <c r="AT377" s="220" t="s">
        <v>4426</v>
      </c>
      <c r="AU377" s="164" t="s">
        <v>4427</v>
      </c>
      <c r="AV377" s="8" t="s">
        <v>2862</v>
      </c>
      <c r="AW377" s="245">
        <v>42735</v>
      </c>
      <c r="AX377" s="170">
        <v>2634.0651352536756</v>
      </c>
      <c r="AY377" s="170">
        <v>2041.4004837999998</v>
      </c>
      <c r="AZ377" s="220"/>
      <c r="BA377" s="220"/>
      <c r="BB377" s="163" t="s">
        <v>136</v>
      </c>
      <c r="BC377" s="7" t="s">
        <v>3951</v>
      </c>
      <c r="BD377" s="143">
        <v>102.02987999999999</v>
      </c>
      <c r="BE377" s="123" t="s">
        <v>2864</v>
      </c>
    </row>
    <row r="378" spans="1:57" s="144" customFormat="1" ht="98.25" customHeight="1">
      <c r="A378" s="7">
        <v>2</v>
      </c>
      <c r="B378" s="7" t="s">
        <v>4428</v>
      </c>
      <c r="C378" s="7" t="s">
        <v>133</v>
      </c>
      <c r="D378" s="7" t="s">
        <v>2871</v>
      </c>
      <c r="E378" s="163" t="s">
        <v>2851</v>
      </c>
      <c r="F378" s="7" t="s">
        <v>2852</v>
      </c>
      <c r="G378" s="163" t="s">
        <v>2853</v>
      </c>
      <c r="H378" s="73" t="s">
        <v>408</v>
      </c>
      <c r="I378" s="11">
        <v>880912</v>
      </c>
      <c r="J378" s="164" t="s">
        <v>4429</v>
      </c>
      <c r="K378" s="164" t="s">
        <v>2937</v>
      </c>
      <c r="L378" s="164" t="str">
        <f t="shared" si="60"/>
        <v>СМР, ПНР, оборудование, материалы</v>
      </c>
      <c r="M378" s="165" t="s">
        <v>2856</v>
      </c>
      <c r="N378" s="62" t="s">
        <v>2675</v>
      </c>
      <c r="O378" s="164" t="s">
        <v>2857</v>
      </c>
      <c r="P378" s="165" t="s">
        <v>2858</v>
      </c>
      <c r="Q378" s="242">
        <v>1971.1090322053017</v>
      </c>
      <c r="R378" s="242">
        <f t="shared" si="61"/>
        <v>2325.9086580022558</v>
      </c>
      <c r="S378" s="242">
        <v>1527.6094999591085</v>
      </c>
      <c r="T378" s="242">
        <f t="shared" si="62"/>
        <v>1802.579209951748</v>
      </c>
      <c r="U378" s="242">
        <f t="shared" si="63"/>
        <v>1527.6094999591085</v>
      </c>
      <c r="V378" s="242">
        <f t="shared" si="64"/>
        <v>1802.579209951748</v>
      </c>
      <c r="W378" s="163" t="s">
        <v>3327</v>
      </c>
      <c r="X378" s="7" t="s">
        <v>133</v>
      </c>
      <c r="Y378" s="7" t="s">
        <v>133</v>
      </c>
      <c r="Z378" s="163" t="s">
        <v>144</v>
      </c>
      <c r="AA378" s="10">
        <v>42490</v>
      </c>
      <c r="AB378" s="10">
        <f t="shared" si="67"/>
        <v>42525</v>
      </c>
      <c r="AC378" s="163" t="s">
        <v>501</v>
      </c>
      <c r="AD378" s="220" t="s">
        <v>501</v>
      </c>
      <c r="AE378" s="164" t="str">
        <f t="shared" si="59"/>
        <v>Выполнение СМР, ПНР, оборудование, материалы</v>
      </c>
      <c r="AF378" s="165" t="s">
        <v>146</v>
      </c>
      <c r="AG378" s="163">
        <v>796</v>
      </c>
      <c r="AH378" s="163" t="s">
        <v>147</v>
      </c>
      <c r="AI378" s="163">
        <v>1</v>
      </c>
      <c r="AJ378" s="163">
        <v>45</v>
      </c>
      <c r="AK378" s="163" t="s">
        <v>1128</v>
      </c>
      <c r="AL378" s="243">
        <f t="shared" si="65"/>
        <v>42545</v>
      </c>
      <c r="AM378" s="243">
        <f t="shared" si="66"/>
        <v>42545</v>
      </c>
      <c r="AN378" s="10">
        <v>42735</v>
      </c>
      <c r="AO378" s="11">
        <v>2016</v>
      </c>
      <c r="AP378" s="11" t="s">
        <v>501</v>
      </c>
      <c r="AQ378" s="11" t="s">
        <v>136</v>
      </c>
      <c r="AR378" s="244" t="s">
        <v>501</v>
      </c>
      <c r="AS378" s="7" t="s">
        <v>2859</v>
      </c>
      <c r="AT378" s="220" t="s">
        <v>4430</v>
      </c>
      <c r="AU378" s="164" t="s">
        <v>4431</v>
      </c>
      <c r="AV378" s="8" t="s">
        <v>2862</v>
      </c>
      <c r="AW378" s="245">
        <v>42735</v>
      </c>
      <c r="AX378" s="170">
        <v>2634.0651352536756</v>
      </c>
      <c r="AY378" s="170">
        <v>2041.4004837999998</v>
      </c>
      <c r="AZ378" s="220"/>
      <c r="BA378" s="220"/>
      <c r="BB378" s="163" t="s">
        <v>136</v>
      </c>
      <c r="BC378" s="7" t="s">
        <v>3951</v>
      </c>
      <c r="BD378" s="143">
        <v>102.02987999999999</v>
      </c>
      <c r="BE378" s="123" t="s">
        <v>2864</v>
      </c>
    </row>
    <row r="379" spans="1:57" s="144" customFormat="1" ht="98.25" customHeight="1">
      <c r="A379" s="7">
        <v>2</v>
      </c>
      <c r="B379" s="7" t="s">
        <v>4432</v>
      </c>
      <c r="C379" s="7" t="s">
        <v>133</v>
      </c>
      <c r="D379" s="7" t="s">
        <v>2871</v>
      </c>
      <c r="E379" s="163" t="s">
        <v>2851</v>
      </c>
      <c r="F379" s="7" t="s">
        <v>2852</v>
      </c>
      <c r="G379" s="163" t="s">
        <v>2853</v>
      </c>
      <c r="H379" s="73" t="s">
        <v>408</v>
      </c>
      <c r="I379" s="11">
        <v>880913</v>
      </c>
      <c r="J379" s="164" t="s">
        <v>4433</v>
      </c>
      <c r="K379" s="164" t="s">
        <v>2937</v>
      </c>
      <c r="L379" s="164" t="str">
        <f t="shared" si="60"/>
        <v>СМР, ПНР, оборудование, материалы</v>
      </c>
      <c r="M379" s="165" t="s">
        <v>2856</v>
      </c>
      <c r="N379" s="62" t="s">
        <v>2675</v>
      </c>
      <c r="O379" s="164" t="s">
        <v>2857</v>
      </c>
      <c r="P379" s="165" t="s">
        <v>2858</v>
      </c>
      <c r="Q379" s="242">
        <v>1971.1090322053017</v>
      </c>
      <c r="R379" s="242">
        <f t="shared" si="61"/>
        <v>2325.9086580022558</v>
      </c>
      <c r="S379" s="242">
        <v>1527.6094999591085</v>
      </c>
      <c r="T379" s="242">
        <f t="shared" si="62"/>
        <v>1802.579209951748</v>
      </c>
      <c r="U379" s="242">
        <f t="shared" si="63"/>
        <v>1527.6094999591085</v>
      </c>
      <c r="V379" s="242">
        <f t="shared" si="64"/>
        <v>1802.579209951748</v>
      </c>
      <c r="W379" s="163" t="s">
        <v>3327</v>
      </c>
      <c r="X379" s="7" t="s">
        <v>133</v>
      </c>
      <c r="Y379" s="7" t="s">
        <v>133</v>
      </c>
      <c r="Z379" s="163" t="s">
        <v>144</v>
      </c>
      <c r="AA379" s="10">
        <v>42490</v>
      </c>
      <c r="AB379" s="10">
        <f t="shared" si="67"/>
        <v>42525</v>
      </c>
      <c r="AC379" s="163" t="s">
        <v>501</v>
      </c>
      <c r="AD379" s="220" t="s">
        <v>501</v>
      </c>
      <c r="AE379" s="164" t="str">
        <f t="shared" si="59"/>
        <v>Выполнение СМР, ПНР, оборудование, материалы</v>
      </c>
      <c r="AF379" s="165" t="s">
        <v>146</v>
      </c>
      <c r="AG379" s="163">
        <v>796</v>
      </c>
      <c r="AH379" s="163" t="s">
        <v>147</v>
      </c>
      <c r="AI379" s="163">
        <v>1</v>
      </c>
      <c r="AJ379" s="163">
        <v>45</v>
      </c>
      <c r="AK379" s="163" t="s">
        <v>1128</v>
      </c>
      <c r="AL379" s="243">
        <f t="shared" si="65"/>
        <v>42545</v>
      </c>
      <c r="AM379" s="243">
        <f t="shared" si="66"/>
        <v>42545</v>
      </c>
      <c r="AN379" s="10">
        <v>42735</v>
      </c>
      <c r="AO379" s="11">
        <v>2016</v>
      </c>
      <c r="AP379" s="11" t="s">
        <v>501</v>
      </c>
      <c r="AQ379" s="11" t="s">
        <v>136</v>
      </c>
      <c r="AR379" s="244" t="s">
        <v>501</v>
      </c>
      <c r="AS379" s="7" t="s">
        <v>2859</v>
      </c>
      <c r="AT379" s="220" t="s">
        <v>4434</v>
      </c>
      <c r="AU379" s="164" t="s">
        <v>4435</v>
      </c>
      <c r="AV379" s="8" t="s">
        <v>2862</v>
      </c>
      <c r="AW379" s="245">
        <v>42735</v>
      </c>
      <c r="AX379" s="170">
        <v>2634.0651352536756</v>
      </c>
      <c r="AY379" s="170">
        <v>2041.4004837999998</v>
      </c>
      <c r="AZ379" s="220"/>
      <c r="BA379" s="220"/>
      <c r="BB379" s="163" t="s">
        <v>136</v>
      </c>
      <c r="BC379" s="7" t="s">
        <v>3951</v>
      </c>
      <c r="BD379" s="143">
        <v>102.02987999999999</v>
      </c>
      <c r="BE379" s="123" t="s">
        <v>2864</v>
      </c>
    </row>
    <row r="380" spans="1:57" s="144" customFormat="1" ht="97.5" customHeight="1">
      <c r="A380" s="7">
        <v>2</v>
      </c>
      <c r="B380" s="7" t="s">
        <v>4436</v>
      </c>
      <c r="C380" s="7" t="s">
        <v>133</v>
      </c>
      <c r="D380" s="7" t="s">
        <v>2871</v>
      </c>
      <c r="E380" s="163" t="s">
        <v>2851</v>
      </c>
      <c r="F380" s="7" t="s">
        <v>2852</v>
      </c>
      <c r="G380" s="163" t="s">
        <v>2853</v>
      </c>
      <c r="H380" s="73" t="s">
        <v>408</v>
      </c>
      <c r="I380" s="11">
        <v>880914</v>
      </c>
      <c r="J380" s="164" t="s">
        <v>4437</v>
      </c>
      <c r="K380" s="164" t="s">
        <v>2937</v>
      </c>
      <c r="L380" s="164" t="str">
        <f t="shared" si="60"/>
        <v>СМР, ПНР, оборудование, материалы</v>
      </c>
      <c r="M380" s="165" t="s">
        <v>2856</v>
      </c>
      <c r="N380" s="62" t="s">
        <v>2675</v>
      </c>
      <c r="O380" s="164" t="s">
        <v>2857</v>
      </c>
      <c r="P380" s="165" t="s">
        <v>2858</v>
      </c>
      <c r="Q380" s="242">
        <v>1971.1090322053017</v>
      </c>
      <c r="R380" s="242">
        <f t="shared" si="61"/>
        <v>2325.9086580022558</v>
      </c>
      <c r="S380" s="242">
        <v>1527.6094999591085</v>
      </c>
      <c r="T380" s="242">
        <f t="shared" si="62"/>
        <v>1802.579209951748</v>
      </c>
      <c r="U380" s="242">
        <f t="shared" si="63"/>
        <v>1527.6094999591085</v>
      </c>
      <c r="V380" s="242">
        <f t="shared" si="64"/>
        <v>1802.579209951748</v>
      </c>
      <c r="W380" s="163" t="s">
        <v>3327</v>
      </c>
      <c r="X380" s="7" t="s">
        <v>133</v>
      </c>
      <c r="Y380" s="7" t="s">
        <v>133</v>
      </c>
      <c r="Z380" s="163" t="s">
        <v>144</v>
      </c>
      <c r="AA380" s="10">
        <v>42490</v>
      </c>
      <c r="AB380" s="10">
        <f t="shared" si="67"/>
        <v>42525</v>
      </c>
      <c r="AC380" s="163" t="s">
        <v>501</v>
      </c>
      <c r="AD380" s="220" t="s">
        <v>501</v>
      </c>
      <c r="AE380" s="164" t="str">
        <f t="shared" si="59"/>
        <v>Выполнение СМР, ПНР, оборудование, материалы</v>
      </c>
      <c r="AF380" s="165" t="s">
        <v>146</v>
      </c>
      <c r="AG380" s="163">
        <v>796</v>
      </c>
      <c r="AH380" s="163" t="s">
        <v>147</v>
      </c>
      <c r="AI380" s="163">
        <v>1</v>
      </c>
      <c r="AJ380" s="163">
        <v>45</v>
      </c>
      <c r="AK380" s="163" t="s">
        <v>1128</v>
      </c>
      <c r="AL380" s="243">
        <f t="shared" si="65"/>
        <v>42545</v>
      </c>
      <c r="AM380" s="243">
        <f t="shared" si="66"/>
        <v>42545</v>
      </c>
      <c r="AN380" s="10">
        <v>42735</v>
      </c>
      <c r="AO380" s="11">
        <v>2016</v>
      </c>
      <c r="AP380" s="11" t="s">
        <v>501</v>
      </c>
      <c r="AQ380" s="11" t="s">
        <v>136</v>
      </c>
      <c r="AR380" s="244" t="s">
        <v>501</v>
      </c>
      <c r="AS380" s="7" t="s">
        <v>2859</v>
      </c>
      <c r="AT380" s="220" t="s">
        <v>4438</v>
      </c>
      <c r="AU380" s="164" t="s">
        <v>4439</v>
      </c>
      <c r="AV380" s="8" t="s">
        <v>2862</v>
      </c>
      <c r="AW380" s="245">
        <v>42735</v>
      </c>
      <c r="AX380" s="170">
        <v>2634.0651352536756</v>
      </c>
      <c r="AY380" s="170">
        <v>2041.4004837999998</v>
      </c>
      <c r="AZ380" s="220"/>
      <c r="BA380" s="220"/>
      <c r="BB380" s="163" t="s">
        <v>136</v>
      </c>
      <c r="BC380" s="7" t="s">
        <v>3951</v>
      </c>
      <c r="BD380" s="143">
        <v>102.02987999999999</v>
      </c>
      <c r="BE380" s="123" t="s">
        <v>2864</v>
      </c>
    </row>
    <row r="381" spans="1:57" s="144" customFormat="1" ht="97.5" customHeight="1">
      <c r="A381" s="7">
        <v>2</v>
      </c>
      <c r="B381" s="7" t="s">
        <v>4440</v>
      </c>
      <c r="C381" s="7" t="s">
        <v>133</v>
      </c>
      <c r="D381" s="7" t="s">
        <v>2871</v>
      </c>
      <c r="E381" s="163" t="s">
        <v>2851</v>
      </c>
      <c r="F381" s="7" t="s">
        <v>2852</v>
      </c>
      <c r="G381" s="163" t="s">
        <v>2853</v>
      </c>
      <c r="H381" s="73" t="s">
        <v>408</v>
      </c>
      <c r="I381" s="11">
        <v>880916</v>
      </c>
      <c r="J381" s="164" t="s">
        <v>4441</v>
      </c>
      <c r="K381" s="164" t="s">
        <v>2937</v>
      </c>
      <c r="L381" s="164" t="str">
        <f t="shared" si="60"/>
        <v>СМР, ПНР, оборудование, материалы</v>
      </c>
      <c r="M381" s="165" t="s">
        <v>2856</v>
      </c>
      <c r="N381" s="62" t="s">
        <v>2675</v>
      </c>
      <c r="O381" s="164" t="s">
        <v>2857</v>
      </c>
      <c r="P381" s="165" t="s">
        <v>2858</v>
      </c>
      <c r="Q381" s="242">
        <v>1971.1090322053017</v>
      </c>
      <c r="R381" s="242">
        <f t="shared" si="61"/>
        <v>2325.9086580022558</v>
      </c>
      <c r="S381" s="242">
        <v>1527.6094999591085</v>
      </c>
      <c r="T381" s="242">
        <f t="shared" si="62"/>
        <v>1802.579209951748</v>
      </c>
      <c r="U381" s="242">
        <f t="shared" si="63"/>
        <v>1527.6094999591085</v>
      </c>
      <c r="V381" s="242">
        <f t="shared" si="64"/>
        <v>1802.579209951748</v>
      </c>
      <c r="W381" s="163" t="s">
        <v>3327</v>
      </c>
      <c r="X381" s="7" t="s">
        <v>133</v>
      </c>
      <c r="Y381" s="7" t="s">
        <v>133</v>
      </c>
      <c r="Z381" s="163" t="s">
        <v>144</v>
      </c>
      <c r="AA381" s="10">
        <v>42490</v>
      </c>
      <c r="AB381" s="10">
        <f t="shared" si="67"/>
        <v>42525</v>
      </c>
      <c r="AC381" s="163" t="s">
        <v>501</v>
      </c>
      <c r="AD381" s="220" t="s">
        <v>501</v>
      </c>
      <c r="AE381" s="164" t="str">
        <f t="shared" si="59"/>
        <v>Выполнение СМР, ПНР, оборудование, материалы</v>
      </c>
      <c r="AF381" s="165" t="s">
        <v>146</v>
      </c>
      <c r="AG381" s="163">
        <v>796</v>
      </c>
      <c r="AH381" s="163" t="s">
        <v>147</v>
      </c>
      <c r="AI381" s="163">
        <v>1</v>
      </c>
      <c r="AJ381" s="163">
        <v>45</v>
      </c>
      <c r="AK381" s="163" t="s">
        <v>1128</v>
      </c>
      <c r="AL381" s="243">
        <f t="shared" si="65"/>
        <v>42545</v>
      </c>
      <c r="AM381" s="243">
        <f t="shared" si="66"/>
        <v>42545</v>
      </c>
      <c r="AN381" s="10">
        <v>42735</v>
      </c>
      <c r="AO381" s="11">
        <v>2016</v>
      </c>
      <c r="AP381" s="11" t="s">
        <v>501</v>
      </c>
      <c r="AQ381" s="11" t="s">
        <v>136</v>
      </c>
      <c r="AR381" s="244" t="s">
        <v>501</v>
      </c>
      <c r="AS381" s="7" t="s">
        <v>2859</v>
      </c>
      <c r="AT381" s="220" t="s">
        <v>4442</v>
      </c>
      <c r="AU381" s="164" t="s">
        <v>4443</v>
      </c>
      <c r="AV381" s="8" t="s">
        <v>2862</v>
      </c>
      <c r="AW381" s="245">
        <v>42735</v>
      </c>
      <c r="AX381" s="170">
        <v>2634.0651352536756</v>
      </c>
      <c r="AY381" s="170">
        <v>2041.4004837999998</v>
      </c>
      <c r="AZ381" s="220"/>
      <c r="BA381" s="220"/>
      <c r="BB381" s="163" t="s">
        <v>136</v>
      </c>
      <c r="BC381" s="7" t="s">
        <v>3951</v>
      </c>
      <c r="BD381" s="143">
        <v>102.02987999999999</v>
      </c>
      <c r="BE381" s="123" t="s">
        <v>2864</v>
      </c>
    </row>
    <row r="382" spans="1:57" s="144" customFormat="1" ht="97.5" customHeight="1">
      <c r="A382" s="7">
        <v>2</v>
      </c>
      <c r="B382" s="7" t="s">
        <v>4444</v>
      </c>
      <c r="C382" s="7" t="s">
        <v>133</v>
      </c>
      <c r="D382" s="7" t="s">
        <v>2871</v>
      </c>
      <c r="E382" s="163" t="s">
        <v>2851</v>
      </c>
      <c r="F382" s="7" t="s">
        <v>2852</v>
      </c>
      <c r="G382" s="163" t="s">
        <v>2853</v>
      </c>
      <c r="H382" s="73" t="s">
        <v>408</v>
      </c>
      <c r="I382" s="11">
        <v>880915</v>
      </c>
      <c r="J382" s="164" t="s">
        <v>4445</v>
      </c>
      <c r="K382" s="164" t="s">
        <v>2937</v>
      </c>
      <c r="L382" s="164" t="str">
        <f t="shared" si="60"/>
        <v>СМР, ПНР, оборудование, материалы</v>
      </c>
      <c r="M382" s="165" t="s">
        <v>2856</v>
      </c>
      <c r="N382" s="62" t="s">
        <v>2675</v>
      </c>
      <c r="O382" s="164" t="s">
        <v>2857</v>
      </c>
      <c r="P382" s="165" t="s">
        <v>2858</v>
      </c>
      <c r="Q382" s="242">
        <v>1971.1090322053017</v>
      </c>
      <c r="R382" s="242">
        <f t="shared" si="61"/>
        <v>2325.9086580022558</v>
      </c>
      <c r="S382" s="242">
        <v>1527.6094999591085</v>
      </c>
      <c r="T382" s="242">
        <f t="shared" si="62"/>
        <v>1802.579209951748</v>
      </c>
      <c r="U382" s="242">
        <f t="shared" si="63"/>
        <v>1527.6094999591085</v>
      </c>
      <c r="V382" s="242">
        <f t="shared" si="64"/>
        <v>1802.579209951748</v>
      </c>
      <c r="W382" s="163" t="s">
        <v>3327</v>
      </c>
      <c r="X382" s="7" t="s">
        <v>133</v>
      </c>
      <c r="Y382" s="7" t="s">
        <v>133</v>
      </c>
      <c r="Z382" s="163" t="s">
        <v>144</v>
      </c>
      <c r="AA382" s="10">
        <v>42490</v>
      </c>
      <c r="AB382" s="10">
        <f t="shared" si="67"/>
        <v>42525</v>
      </c>
      <c r="AC382" s="163" t="s">
        <v>501</v>
      </c>
      <c r="AD382" s="220" t="s">
        <v>501</v>
      </c>
      <c r="AE382" s="164" t="str">
        <f t="shared" si="59"/>
        <v>Выполнение СМР, ПНР, оборудование, материалы</v>
      </c>
      <c r="AF382" s="165" t="s">
        <v>146</v>
      </c>
      <c r="AG382" s="163">
        <v>796</v>
      </c>
      <c r="AH382" s="163" t="s">
        <v>147</v>
      </c>
      <c r="AI382" s="163">
        <v>1</v>
      </c>
      <c r="AJ382" s="163">
        <v>45</v>
      </c>
      <c r="AK382" s="163" t="s">
        <v>1128</v>
      </c>
      <c r="AL382" s="243">
        <f t="shared" si="65"/>
        <v>42545</v>
      </c>
      <c r="AM382" s="243">
        <f t="shared" si="66"/>
        <v>42545</v>
      </c>
      <c r="AN382" s="10">
        <v>42735</v>
      </c>
      <c r="AO382" s="11">
        <v>2016</v>
      </c>
      <c r="AP382" s="11" t="s">
        <v>501</v>
      </c>
      <c r="AQ382" s="11" t="s">
        <v>136</v>
      </c>
      <c r="AR382" s="244" t="s">
        <v>501</v>
      </c>
      <c r="AS382" s="7" t="s">
        <v>2859</v>
      </c>
      <c r="AT382" s="220" t="s">
        <v>4446</v>
      </c>
      <c r="AU382" s="164" t="s">
        <v>4447</v>
      </c>
      <c r="AV382" s="8" t="s">
        <v>2862</v>
      </c>
      <c r="AW382" s="245">
        <v>42735</v>
      </c>
      <c r="AX382" s="170">
        <v>2634.0651352536756</v>
      </c>
      <c r="AY382" s="170">
        <v>2041.4004837999998</v>
      </c>
      <c r="AZ382" s="220"/>
      <c r="BA382" s="220"/>
      <c r="BB382" s="163" t="s">
        <v>136</v>
      </c>
      <c r="BC382" s="7" t="s">
        <v>3951</v>
      </c>
      <c r="BD382" s="143">
        <v>102.02987999999999</v>
      </c>
      <c r="BE382" s="123" t="s">
        <v>2864</v>
      </c>
    </row>
    <row r="383" spans="1:57" s="144" customFormat="1" ht="96" customHeight="1">
      <c r="A383" s="7">
        <v>2</v>
      </c>
      <c r="B383" s="7" t="s">
        <v>4448</v>
      </c>
      <c r="C383" s="7" t="s">
        <v>133</v>
      </c>
      <c r="D383" s="7" t="s">
        <v>2871</v>
      </c>
      <c r="E383" s="163" t="s">
        <v>2851</v>
      </c>
      <c r="F383" s="7" t="s">
        <v>2852</v>
      </c>
      <c r="G383" s="163" t="s">
        <v>2853</v>
      </c>
      <c r="H383" s="73" t="s">
        <v>408</v>
      </c>
      <c r="I383" s="11">
        <v>880917</v>
      </c>
      <c r="J383" s="164" t="s">
        <v>4449</v>
      </c>
      <c r="K383" s="164" t="s">
        <v>2937</v>
      </c>
      <c r="L383" s="164" t="str">
        <f t="shared" si="60"/>
        <v>СМР, ПНР, оборудование, материалы</v>
      </c>
      <c r="M383" s="165" t="s">
        <v>2856</v>
      </c>
      <c r="N383" s="62" t="s">
        <v>2675</v>
      </c>
      <c r="O383" s="164" t="s">
        <v>2857</v>
      </c>
      <c r="P383" s="165" t="s">
        <v>2858</v>
      </c>
      <c r="Q383" s="242">
        <v>1971.1090322053017</v>
      </c>
      <c r="R383" s="242">
        <f t="shared" si="61"/>
        <v>2325.9086580022558</v>
      </c>
      <c r="S383" s="242">
        <v>1527.6094999591085</v>
      </c>
      <c r="T383" s="242">
        <f t="shared" si="62"/>
        <v>1802.579209951748</v>
      </c>
      <c r="U383" s="242">
        <f t="shared" si="63"/>
        <v>1527.6094999591085</v>
      </c>
      <c r="V383" s="242">
        <f t="shared" si="64"/>
        <v>1802.579209951748</v>
      </c>
      <c r="W383" s="163" t="s">
        <v>3327</v>
      </c>
      <c r="X383" s="7" t="s">
        <v>133</v>
      </c>
      <c r="Y383" s="7" t="s">
        <v>133</v>
      </c>
      <c r="Z383" s="163" t="s">
        <v>144</v>
      </c>
      <c r="AA383" s="10">
        <v>42490</v>
      </c>
      <c r="AB383" s="10">
        <f t="shared" si="67"/>
        <v>42525</v>
      </c>
      <c r="AC383" s="163" t="s">
        <v>501</v>
      </c>
      <c r="AD383" s="220" t="s">
        <v>501</v>
      </c>
      <c r="AE383" s="164" t="str">
        <f t="shared" si="59"/>
        <v>Выполнение СМР, ПНР, оборудование, материалы</v>
      </c>
      <c r="AF383" s="165" t="s">
        <v>146</v>
      </c>
      <c r="AG383" s="163">
        <v>796</v>
      </c>
      <c r="AH383" s="163" t="s">
        <v>147</v>
      </c>
      <c r="AI383" s="163">
        <v>1</v>
      </c>
      <c r="AJ383" s="163">
        <v>45</v>
      </c>
      <c r="AK383" s="163" t="s">
        <v>1128</v>
      </c>
      <c r="AL383" s="243">
        <f t="shared" si="65"/>
        <v>42545</v>
      </c>
      <c r="AM383" s="243">
        <f t="shared" si="66"/>
        <v>42545</v>
      </c>
      <c r="AN383" s="10">
        <v>42735</v>
      </c>
      <c r="AO383" s="11">
        <v>2016</v>
      </c>
      <c r="AP383" s="11" t="s">
        <v>501</v>
      </c>
      <c r="AQ383" s="11" t="s">
        <v>136</v>
      </c>
      <c r="AR383" s="244" t="s">
        <v>501</v>
      </c>
      <c r="AS383" s="7" t="s">
        <v>2859</v>
      </c>
      <c r="AT383" s="220" t="s">
        <v>4450</v>
      </c>
      <c r="AU383" s="164" t="s">
        <v>4451</v>
      </c>
      <c r="AV383" s="8" t="s">
        <v>2862</v>
      </c>
      <c r="AW383" s="245">
        <v>42735</v>
      </c>
      <c r="AX383" s="170">
        <v>2634.0651352536756</v>
      </c>
      <c r="AY383" s="170">
        <v>2041.4004837999998</v>
      </c>
      <c r="AZ383" s="220"/>
      <c r="BA383" s="220"/>
      <c r="BB383" s="163" t="s">
        <v>136</v>
      </c>
      <c r="BC383" s="7" t="s">
        <v>3951</v>
      </c>
      <c r="BD383" s="143">
        <v>102.02987999999999</v>
      </c>
      <c r="BE383" s="123" t="s">
        <v>2864</v>
      </c>
    </row>
    <row r="384" spans="1:57" s="144" customFormat="1" ht="96" customHeight="1">
      <c r="A384" s="7">
        <v>2</v>
      </c>
      <c r="B384" s="7" t="s">
        <v>4452</v>
      </c>
      <c r="C384" s="7" t="s">
        <v>133</v>
      </c>
      <c r="D384" s="7" t="s">
        <v>2871</v>
      </c>
      <c r="E384" s="163" t="s">
        <v>2851</v>
      </c>
      <c r="F384" s="7" t="s">
        <v>2852</v>
      </c>
      <c r="G384" s="163" t="s">
        <v>2853</v>
      </c>
      <c r="H384" s="73" t="s">
        <v>408</v>
      </c>
      <c r="I384" s="11">
        <v>880918</v>
      </c>
      <c r="J384" s="164" t="s">
        <v>4453</v>
      </c>
      <c r="K384" s="164" t="s">
        <v>2937</v>
      </c>
      <c r="L384" s="164" t="str">
        <f t="shared" si="60"/>
        <v>СМР, ПНР, оборудование, материалы</v>
      </c>
      <c r="M384" s="165" t="s">
        <v>2856</v>
      </c>
      <c r="N384" s="62" t="s">
        <v>2675</v>
      </c>
      <c r="O384" s="164" t="s">
        <v>2857</v>
      </c>
      <c r="P384" s="165" t="s">
        <v>2858</v>
      </c>
      <c r="Q384" s="242">
        <v>1971.1090322053017</v>
      </c>
      <c r="R384" s="242">
        <f t="shared" si="61"/>
        <v>2325.9086580022558</v>
      </c>
      <c r="S384" s="242">
        <v>1527.6094999591085</v>
      </c>
      <c r="T384" s="242">
        <f t="shared" si="62"/>
        <v>1802.579209951748</v>
      </c>
      <c r="U384" s="242">
        <f t="shared" si="63"/>
        <v>1527.6094999591085</v>
      </c>
      <c r="V384" s="242">
        <f t="shared" si="64"/>
        <v>1802.579209951748</v>
      </c>
      <c r="W384" s="163" t="s">
        <v>3327</v>
      </c>
      <c r="X384" s="7" t="s">
        <v>133</v>
      </c>
      <c r="Y384" s="7" t="s">
        <v>133</v>
      </c>
      <c r="Z384" s="163" t="s">
        <v>144</v>
      </c>
      <c r="AA384" s="10">
        <v>42490</v>
      </c>
      <c r="AB384" s="10">
        <f t="shared" si="67"/>
        <v>42525</v>
      </c>
      <c r="AC384" s="163" t="s">
        <v>501</v>
      </c>
      <c r="AD384" s="220" t="s">
        <v>501</v>
      </c>
      <c r="AE384" s="164" t="str">
        <f t="shared" si="59"/>
        <v>Выполнение СМР, ПНР, оборудование, материалы</v>
      </c>
      <c r="AF384" s="165" t="s">
        <v>146</v>
      </c>
      <c r="AG384" s="163">
        <v>796</v>
      </c>
      <c r="AH384" s="163" t="s">
        <v>147</v>
      </c>
      <c r="AI384" s="163">
        <v>1</v>
      </c>
      <c r="AJ384" s="163">
        <v>45</v>
      </c>
      <c r="AK384" s="163" t="s">
        <v>1128</v>
      </c>
      <c r="AL384" s="243">
        <f t="shared" si="65"/>
        <v>42545</v>
      </c>
      <c r="AM384" s="243">
        <f t="shared" si="66"/>
        <v>42545</v>
      </c>
      <c r="AN384" s="10">
        <v>42735</v>
      </c>
      <c r="AO384" s="11">
        <v>2016</v>
      </c>
      <c r="AP384" s="11" t="s">
        <v>501</v>
      </c>
      <c r="AQ384" s="11" t="s">
        <v>136</v>
      </c>
      <c r="AR384" s="244" t="s">
        <v>501</v>
      </c>
      <c r="AS384" s="7" t="s">
        <v>2859</v>
      </c>
      <c r="AT384" s="220" t="s">
        <v>4454</v>
      </c>
      <c r="AU384" s="164" t="s">
        <v>4455</v>
      </c>
      <c r="AV384" s="8" t="s">
        <v>2862</v>
      </c>
      <c r="AW384" s="245">
        <v>42735</v>
      </c>
      <c r="AX384" s="170">
        <v>2634.0651352536756</v>
      </c>
      <c r="AY384" s="170">
        <v>2041.4004837999998</v>
      </c>
      <c r="AZ384" s="220"/>
      <c r="BA384" s="220"/>
      <c r="BB384" s="163" t="s">
        <v>136</v>
      </c>
      <c r="BC384" s="7" t="s">
        <v>3951</v>
      </c>
      <c r="BD384" s="143">
        <v>102.02987999999999</v>
      </c>
      <c r="BE384" s="123" t="s">
        <v>2864</v>
      </c>
    </row>
    <row r="385" spans="1:57" s="144" customFormat="1" ht="96" customHeight="1">
      <c r="A385" s="7">
        <v>2</v>
      </c>
      <c r="B385" s="7" t="s">
        <v>4456</v>
      </c>
      <c r="C385" s="7" t="s">
        <v>133</v>
      </c>
      <c r="D385" s="7" t="s">
        <v>2871</v>
      </c>
      <c r="E385" s="163" t="s">
        <v>2851</v>
      </c>
      <c r="F385" s="7" t="s">
        <v>2852</v>
      </c>
      <c r="G385" s="163" t="s">
        <v>2853</v>
      </c>
      <c r="H385" s="73" t="s">
        <v>408</v>
      </c>
      <c r="I385" s="11">
        <v>880919</v>
      </c>
      <c r="J385" s="164" t="s">
        <v>4457</v>
      </c>
      <c r="K385" s="164" t="s">
        <v>2937</v>
      </c>
      <c r="L385" s="164" t="str">
        <f t="shared" si="60"/>
        <v>СМР, ПНР, оборудование, материалы</v>
      </c>
      <c r="M385" s="165" t="s">
        <v>2856</v>
      </c>
      <c r="N385" s="62" t="s">
        <v>2675</v>
      </c>
      <c r="O385" s="164" t="s">
        <v>2857</v>
      </c>
      <c r="P385" s="165" t="s">
        <v>2858</v>
      </c>
      <c r="Q385" s="242">
        <v>1971.1090322053017</v>
      </c>
      <c r="R385" s="242">
        <f t="shared" si="61"/>
        <v>2325.9086580022558</v>
      </c>
      <c r="S385" s="242">
        <v>1527.6094999591085</v>
      </c>
      <c r="T385" s="242">
        <f t="shared" si="62"/>
        <v>1802.579209951748</v>
      </c>
      <c r="U385" s="242">
        <f t="shared" si="63"/>
        <v>1527.6094999591085</v>
      </c>
      <c r="V385" s="242">
        <f t="shared" si="64"/>
        <v>1802.579209951748</v>
      </c>
      <c r="W385" s="163" t="s">
        <v>3327</v>
      </c>
      <c r="X385" s="7" t="s">
        <v>133</v>
      </c>
      <c r="Y385" s="7" t="s">
        <v>133</v>
      </c>
      <c r="Z385" s="163" t="s">
        <v>144</v>
      </c>
      <c r="AA385" s="10">
        <v>42490</v>
      </c>
      <c r="AB385" s="10">
        <f t="shared" si="67"/>
        <v>42525</v>
      </c>
      <c r="AC385" s="163" t="s">
        <v>501</v>
      </c>
      <c r="AD385" s="220" t="s">
        <v>501</v>
      </c>
      <c r="AE385" s="164" t="str">
        <f t="shared" si="59"/>
        <v>Выполнение СМР, ПНР, оборудование, материалы</v>
      </c>
      <c r="AF385" s="165" t="s">
        <v>146</v>
      </c>
      <c r="AG385" s="163">
        <v>796</v>
      </c>
      <c r="AH385" s="163" t="s">
        <v>147</v>
      </c>
      <c r="AI385" s="163">
        <v>1</v>
      </c>
      <c r="AJ385" s="163">
        <v>45</v>
      </c>
      <c r="AK385" s="163" t="s">
        <v>1128</v>
      </c>
      <c r="AL385" s="243">
        <f t="shared" si="65"/>
        <v>42545</v>
      </c>
      <c r="AM385" s="243">
        <f t="shared" si="66"/>
        <v>42545</v>
      </c>
      <c r="AN385" s="10">
        <v>42735</v>
      </c>
      <c r="AO385" s="11">
        <v>2016</v>
      </c>
      <c r="AP385" s="11" t="s">
        <v>501</v>
      </c>
      <c r="AQ385" s="11" t="s">
        <v>136</v>
      </c>
      <c r="AR385" s="244" t="s">
        <v>501</v>
      </c>
      <c r="AS385" s="7" t="s">
        <v>2859</v>
      </c>
      <c r="AT385" s="220" t="s">
        <v>4458</v>
      </c>
      <c r="AU385" s="164" t="s">
        <v>4459</v>
      </c>
      <c r="AV385" s="8" t="s">
        <v>2862</v>
      </c>
      <c r="AW385" s="245">
        <v>42735</v>
      </c>
      <c r="AX385" s="170">
        <v>2634.0651352536756</v>
      </c>
      <c r="AY385" s="170">
        <v>2041.4004837999998</v>
      </c>
      <c r="AZ385" s="220"/>
      <c r="BA385" s="220"/>
      <c r="BB385" s="163" t="s">
        <v>136</v>
      </c>
      <c r="BC385" s="7" t="s">
        <v>3951</v>
      </c>
      <c r="BD385" s="143">
        <v>102.02987999999999</v>
      </c>
      <c r="BE385" s="123" t="s">
        <v>2864</v>
      </c>
    </row>
    <row r="386" spans="1:57" s="144" customFormat="1" ht="99.75" customHeight="1">
      <c r="A386" s="7">
        <v>2</v>
      </c>
      <c r="B386" s="7" t="s">
        <v>4460</v>
      </c>
      <c r="C386" s="7" t="s">
        <v>133</v>
      </c>
      <c r="D386" s="7" t="s">
        <v>2871</v>
      </c>
      <c r="E386" s="163" t="s">
        <v>2851</v>
      </c>
      <c r="F386" s="7" t="s">
        <v>2852</v>
      </c>
      <c r="G386" s="163" t="s">
        <v>2853</v>
      </c>
      <c r="H386" s="73" t="s">
        <v>408</v>
      </c>
      <c r="I386" s="11">
        <v>880920</v>
      </c>
      <c r="J386" s="164" t="s">
        <v>4461</v>
      </c>
      <c r="K386" s="164" t="s">
        <v>2937</v>
      </c>
      <c r="L386" s="164" t="str">
        <f t="shared" si="60"/>
        <v>СМР, ПНР, оборудование, материалы</v>
      </c>
      <c r="M386" s="165" t="s">
        <v>2856</v>
      </c>
      <c r="N386" s="62" t="s">
        <v>2675</v>
      </c>
      <c r="O386" s="164" t="s">
        <v>2857</v>
      </c>
      <c r="P386" s="165" t="s">
        <v>2858</v>
      </c>
      <c r="Q386" s="242">
        <v>1971.1090322053017</v>
      </c>
      <c r="R386" s="242">
        <f t="shared" si="61"/>
        <v>2325.9086580022558</v>
      </c>
      <c r="S386" s="242">
        <v>1527.6094999591085</v>
      </c>
      <c r="T386" s="242">
        <f t="shared" si="62"/>
        <v>1802.579209951748</v>
      </c>
      <c r="U386" s="242">
        <f t="shared" si="63"/>
        <v>1527.6094999591085</v>
      </c>
      <c r="V386" s="242">
        <f t="shared" si="64"/>
        <v>1802.579209951748</v>
      </c>
      <c r="W386" s="163" t="s">
        <v>3327</v>
      </c>
      <c r="X386" s="7" t="s">
        <v>133</v>
      </c>
      <c r="Y386" s="7" t="s">
        <v>133</v>
      </c>
      <c r="Z386" s="163" t="s">
        <v>144</v>
      </c>
      <c r="AA386" s="10">
        <v>42490</v>
      </c>
      <c r="AB386" s="10">
        <f t="shared" si="67"/>
        <v>42525</v>
      </c>
      <c r="AC386" s="163" t="s">
        <v>501</v>
      </c>
      <c r="AD386" s="220" t="s">
        <v>501</v>
      </c>
      <c r="AE386" s="164" t="str">
        <f t="shared" si="59"/>
        <v>Выполнение СМР, ПНР, оборудование, материалы</v>
      </c>
      <c r="AF386" s="165" t="s">
        <v>146</v>
      </c>
      <c r="AG386" s="163">
        <v>796</v>
      </c>
      <c r="AH386" s="163" t="s">
        <v>147</v>
      </c>
      <c r="AI386" s="163">
        <v>1</v>
      </c>
      <c r="AJ386" s="163">
        <v>45</v>
      </c>
      <c r="AK386" s="163" t="s">
        <v>1128</v>
      </c>
      <c r="AL386" s="243">
        <f t="shared" si="65"/>
        <v>42545</v>
      </c>
      <c r="AM386" s="243">
        <f t="shared" si="66"/>
        <v>42545</v>
      </c>
      <c r="AN386" s="10">
        <v>42735</v>
      </c>
      <c r="AO386" s="11">
        <v>2016</v>
      </c>
      <c r="AP386" s="11" t="s">
        <v>501</v>
      </c>
      <c r="AQ386" s="11" t="s">
        <v>136</v>
      </c>
      <c r="AR386" s="244" t="s">
        <v>501</v>
      </c>
      <c r="AS386" s="7" t="s">
        <v>2859</v>
      </c>
      <c r="AT386" s="220" t="s">
        <v>4462</v>
      </c>
      <c r="AU386" s="164" t="s">
        <v>4463</v>
      </c>
      <c r="AV386" s="8" t="s">
        <v>2862</v>
      </c>
      <c r="AW386" s="245">
        <v>42735</v>
      </c>
      <c r="AX386" s="170">
        <v>2634.0651352536756</v>
      </c>
      <c r="AY386" s="170">
        <v>2041.4004837999998</v>
      </c>
      <c r="AZ386" s="220"/>
      <c r="BA386" s="220"/>
      <c r="BB386" s="163" t="s">
        <v>136</v>
      </c>
      <c r="BC386" s="7" t="s">
        <v>3951</v>
      </c>
      <c r="BD386" s="143">
        <v>102.02987999999999</v>
      </c>
      <c r="BE386" s="123" t="s">
        <v>2864</v>
      </c>
    </row>
    <row r="387" spans="1:57" s="144" customFormat="1" ht="99.75" customHeight="1">
      <c r="A387" s="7">
        <v>2</v>
      </c>
      <c r="B387" s="7" t="s">
        <v>4464</v>
      </c>
      <c r="C387" s="7" t="s">
        <v>133</v>
      </c>
      <c r="D387" s="7" t="s">
        <v>2871</v>
      </c>
      <c r="E387" s="163" t="s">
        <v>2851</v>
      </c>
      <c r="F387" s="7" t="s">
        <v>2852</v>
      </c>
      <c r="G387" s="163" t="s">
        <v>2853</v>
      </c>
      <c r="H387" s="73" t="s">
        <v>408</v>
      </c>
      <c r="I387" s="11">
        <v>880921</v>
      </c>
      <c r="J387" s="164" t="s">
        <v>4465</v>
      </c>
      <c r="K387" s="164" t="s">
        <v>2937</v>
      </c>
      <c r="L387" s="164" t="str">
        <f t="shared" si="60"/>
        <v>СМР, ПНР, оборудование, материалы</v>
      </c>
      <c r="M387" s="165" t="s">
        <v>2856</v>
      </c>
      <c r="N387" s="62" t="s">
        <v>2675</v>
      </c>
      <c r="O387" s="164" t="s">
        <v>2857</v>
      </c>
      <c r="P387" s="165" t="s">
        <v>2858</v>
      </c>
      <c r="Q387" s="242">
        <v>1971.1090322053017</v>
      </c>
      <c r="R387" s="242">
        <f t="shared" si="61"/>
        <v>2325.9086580022558</v>
      </c>
      <c r="S387" s="242">
        <v>1527.6094999591085</v>
      </c>
      <c r="T387" s="242">
        <f t="shared" si="62"/>
        <v>1802.579209951748</v>
      </c>
      <c r="U387" s="242">
        <f t="shared" si="63"/>
        <v>1527.6094999591085</v>
      </c>
      <c r="V387" s="242">
        <f t="shared" si="64"/>
        <v>1802.579209951748</v>
      </c>
      <c r="W387" s="163" t="s">
        <v>3327</v>
      </c>
      <c r="X387" s="7" t="s">
        <v>133</v>
      </c>
      <c r="Y387" s="7" t="s">
        <v>133</v>
      </c>
      <c r="Z387" s="163" t="s">
        <v>144</v>
      </c>
      <c r="AA387" s="10">
        <v>42490</v>
      </c>
      <c r="AB387" s="10">
        <f t="shared" si="67"/>
        <v>42525</v>
      </c>
      <c r="AC387" s="163" t="s">
        <v>501</v>
      </c>
      <c r="AD387" s="220" t="s">
        <v>501</v>
      </c>
      <c r="AE387" s="164" t="str">
        <f t="shared" si="59"/>
        <v>Выполнение СМР, ПНР, оборудование, материалы</v>
      </c>
      <c r="AF387" s="165" t="s">
        <v>146</v>
      </c>
      <c r="AG387" s="163">
        <v>796</v>
      </c>
      <c r="AH387" s="163" t="s">
        <v>147</v>
      </c>
      <c r="AI387" s="163">
        <v>1</v>
      </c>
      <c r="AJ387" s="163">
        <v>45</v>
      </c>
      <c r="AK387" s="163" t="s">
        <v>1128</v>
      </c>
      <c r="AL387" s="243">
        <f t="shared" si="65"/>
        <v>42545</v>
      </c>
      <c r="AM387" s="243">
        <f t="shared" si="66"/>
        <v>42545</v>
      </c>
      <c r="AN387" s="10">
        <v>42735</v>
      </c>
      <c r="AO387" s="11">
        <v>2016</v>
      </c>
      <c r="AP387" s="11" t="s">
        <v>501</v>
      </c>
      <c r="AQ387" s="11" t="s">
        <v>136</v>
      </c>
      <c r="AR387" s="244" t="s">
        <v>501</v>
      </c>
      <c r="AS387" s="7" t="s">
        <v>2859</v>
      </c>
      <c r="AT387" s="220" t="s">
        <v>4466</v>
      </c>
      <c r="AU387" s="164" t="s">
        <v>4467</v>
      </c>
      <c r="AV387" s="8" t="s">
        <v>2862</v>
      </c>
      <c r="AW387" s="245">
        <v>42735</v>
      </c>
      <c r="AX387" s="170">
        <v>2634.0651352536756</v>
      </c>
      <c r="AY387" s="170">
        <v>2041.4004837999998</v>
      </c>
      <c r="AZ387" s="220"/>
      <c r="BA387" s="220"/>
      <c r="BB387" s="163" t="s">
        <v>136</v>
      </c>
      <c r="BC387" s="7" t="s">
        <v>3951</v>
      </c>
      <c r="BD387" s="143">
        <v>102.02987999999999</v>
      </c>
      <c r="BE387" s="123" t="s">
        <v>2864</v>
      </c>
    </row>
    <row r="388" spans="1:57" s="144" customFormat="1" ht="99.75" customHeight="1">
      <c r="A388" s="7">
        <v>2</v>
      </c>
      <c r="B388" s="7" t="s">
        <v>4468</v>
      </c>
      <c r="C388" s="7" t="s">
        <v>133</v>
      </c>
      <c r="D388" s="7" t="s">
        <v>2871</v>
      </c>
      <c r="E388" s="163" t="s">
        <v>2851</v>
      </c>
      <c r="F388" s="7" t="s">
        <v>2852</v>
      </c>
      <c r="G388" s="163" t="s">
        <v>2853</v>
      </c>
      <c r="H388" s="73" t="s">
        <v>408</v>
      </c>
      <c r="I388" s="11">
        <v>880922</v>
      </c>
      <c r="J388" s="164" t="s">
        <v>4469</v>
      </c>
      <c r="K388" s="164" t="s">
        <v>2937</v>
      </c>
      <c r="L388" s="164" t="str">
        <f t="shared" si="60"/>
        <v>СМР, ПНР, оборудование, материалы</v>
      </c>
      <c r="M388" s="165" t="s">
        <v>2856</v>
      </c>
      <c r="N388" s="62" t="s">
        <v>2675</v>
      </c>
      <c r="O388" s="164" t="s">
        <v>2857</v>
      </c>
      <c r="P388" s="165" t="s">
        <v>2858</v>
      </c>
      <c r="Q388" s="242">
        <v>1971.1090322053017</v>
      </c>
      <c r="R388" s="242">
        <f t="shared" si="61"/>
        <v>2325.9086580022558</v>
      </c>
      <c r="S388" s="242">
        <v>1527.6094999591085</v>
      </c>
      <c r="T388" s="242">
        <f t="shared" si="62"/>
        <v>1802.579209951748</v>
      </c>
      <c r="U388" s="242">
        <f t="shared" si="63"/>
        <v>1527.6094999591085</v>
      </c>
      <c r="V388" s="242">
        <f t="shared" si="64"/>
        <v>1802.579209951748</v>
      </c>
      <c r="W388" s="163" t="s">
        <v>3327</v>
      </c>
      <c r="X388" s="7" t="s">
        <v>133</v>
      </c>
      <c r="Y388" s="7" t="s">
        <v>133</v>
      </c>
      <c r="Z388" s="163" t="s">
        <v>144</v>
      </c>
      <c r="AA388" s="10">
        <v>42490</v>
      </c>
      <c r="AB388" s="10">
        <f t="shared" si="67"/>
        <v>42525</v>
      </c>
      <c r="AC388" s="163" t="s">
        <v>501</v>
      </c>
      <c r="AD388" s="220" t="s">
        <v>501</v>
      </c>
      <c r="AE388" s="164" t="str">
        <f t="shared" si="59"/>
        <v>Выполнение СМР, ПНР, оборудование, материалы</v>
      </c>
      <c r="AF388" s="165" t="s">
        <v>146</v>
      </c>
      <c r="AG388" s="163">
        <v>796</v>
      </c>
      <c r="AH388" s="163" t="s">
        <v>147</v>
      </c>
      <c r="AI388" s="163">
        <v>1</v>
      </c>
      <c r="AJ388" s="163">
        <v>45</v>
      </c>
      <c r="AK388" s="163" t="s">
        <v>1128</v>
      </c>
      <c r="AL388" s="243">
        <f t="shared" si="65"/>
        <v>42545</v>
      </c>
      <c r="AM388" s="243">
        <f t="shared" si="66"/>
        <v>42545</v>
      </c>
      <c r="AN388" s="10">
        <v>42735</v>
      </c>
      <c r="AO388" s="11">
        <v>2016</v>
      </c>
      <c r="AP388" s="11" t="s">
        <v>501</v>
      </c>
      <c r="AQ388" s="11" t="s">
        <v>136</v>
      </c>
      <c r="AR388" s="244" t="s">
        <v>501</v>
      </c>
      <c r="AS388" s="7" t="s">
        <v>2859</v>
      </c>
      <c r="AT388" s="220" t="s">
        <v>4470</v>
      </c>
      <c r="AU388" s="164" t="s">
        <v>4471</v>
      </c>
      <c r="AV388" s="8" t="s">
        <v>2862</v>
      </c>
      <c r="AW388" s="245">
        <v>42735</v>
      </c>
      <c r="AX388" s="170">
        <v>2634.0651352536756</v>
      </c>
      <c r="AY388" s="170">
        <v>2041.4004837999998</v>
      </c>
      <c r="AZ388" s="220"/>
      <c r="BA388" s="220"/>
      <c r="BB388" s="163" t="s">
        <v>136</v>
      </c>
      <c r="BC388" s="7" t="s">
        <v>3951</v>
      </c>
      <c r="BD388" s="143">
        <v>102.02987999999999</v>
      </c>
      <c r="BE388" s="123" t="s">
        <v>2864</v>
      </c>
    </row>
    <row r="389" spans="1:57" s="144" customFormat="1" ht="102.75" customHeight="1">
      <c r="A389" s="7">
        <v>2</v>
      </c>
      <c r="B389" s="7" t="s">
        <v>4472</v>
      </c>
      <c r="C389" s="7" t="s">
        <v>133</v>
      </c>
      <c r="D389" s="7" t="s">
        <v>2871</v>
      </c>
      <c r="E389" s="163" t="s">
        <v>2851</v>
      </c>
      <c r="F389" s="7" t="s">
        <v>2852</v>
      </c>
      <c r="G389" s="163" t="s">
        <v>2853</v>
      </c>
      <c r="H389" s="73" t="s">
        <v>408</v>
      </c>
      <c r="I389" s="11">
        <v>880923</v>
      </c>
      <c r="J389" s="164" t="s">
        <v>4473</v>
      </c>
      <c r="K389" s="164" t="s">
        <v>2937</v>
      </c>
      <c r="L389" s="164" t="str">
        <f t="shared" si="60"/>
        <v>СМР, ПНР, оборудование, материалы</v>
      </c>
      <c r="M389" s="165" t="s">
        <v>2856</v>
      </c>
      <c r="N389" s="62" t="s">
        <v>2675</v>
      </c>
      <c r="O389" s="164" t="s">
        <v>2857</v>
      </c>
      <c r="P389" s="165" t="s">
        <v>2858</v>
      </c>
      <c r="Q389" s="242">
        <v>1971.1090322053017</v>
      </c>
      <c r="R389" s="242">
        <f t="shared" si="61"/>
        <v>2325.9086580022558</v>
      </c>
      <c r="S389" s="242">
        <v>1527.6094999591085</v>
      </c>
      <c r="T389" s="242">
        <f t="shared" si="62"/>
        <v>1802.579209951748</v>
      </c>
      <c r="U389" s="242">
        <f t="shared" si="63"/>
        <v>1527.6094999591085</v>
      </c>
      <c r="V389" s="242">
        <f t="shared" si="64"/>
        <v>1802.579209951748</v>
      </c>
      <c r="W389" s="163" t="s">
        <v>3327</v>
      </c>
      <c r="X389" s="7" t="s">
        <v>133</v>
      </c>
      <c r="Y389" s="7" t="s">
        <v>133</v>
      </c>
      <c r="Z389" s="163" t="s">
        <v>144</v>
      </c>
      <c r="AA389" s="10">
        <v>42490</v>
      </c>
      <c r="AB389" s="10">
        <f t="shared" si="67"/>
        <v>42525</v>
      </c>
      <c r="AC389" s="163" t="s">
        <v>501</v>
      </c>
      <c r="AD389" s="220" t="s">
        <v>501</v>
      </c>
      <c r="AE389" s="164" t="str">
        <f t="shared" si="59"/>
        <v>Выполнение СМР, ПНР, оборудование, материалы</v>
      </c>
      <c r="AF389" s="165" t="s">
        <v>146</v>
      </c>
      <c r="AG389" s="163">
        <v>796</v>
      </c>
      <c r="AH389" s="163" t="s">
        <v>147</v>
      </c>
      <c r="AI389" s="163">
        <v>1</v>
      </c>
      <c r="AJ389" s="163">
        <v>45</v>
      </c>
      <c r="AK389" s="163" t="s">
        <v>1128</v>
      </c>
      <c r="AL389" s="243">
        <f t="shared" si="65"/>
        <v>42545</v>
      </c>
      <c r="AM389" s="243">
        <f t="shared" si="66"/>
        <v>42545</v>
      </c>
      <c r="AN389" s="10">
        <v>42735</v>
      </c>
      <c r="AO389" s="11">
        <v>2016</v>
      </c>
      <c r="AP389" s="11" t="s">
        <v>501</v>
      </c>
      <c r="AQ389" s="11" t="s">
        <v>136</v>
      </c>
      <c r="AR389" s="244" t="s">
        <v>501</v>
      </c>
      <c r="AS389" s="7" t="s">
        <v>2859</v>
      </c>
      <c r="AT389" s="220" t="s">
        <v>4474</v>
      </c>
      <c r="AU389" s="164" t="s">
        <v>4475</v>
      </c>
      <c r="AV389" s="8" t="s">
        <v>2862</v>
      </c>
      <c r="AW389" s="245">
        <v>42735</v>
      </c>
      <c r="AX389" s="170">
        <v>2634.0651352536756</v>
      </c>
      <c r="AY389" s="170">
        <v>2041.4004837999998</v>
      </c>
      <c r="AZ389" s="220"/>
      <c r="BA389" s="220"/>
      <c r="BB389" s="163" t="s">
        <v>136</v>
      </c>
      <c r="BC389" s="7" t="s">
        <v>3951</v>
      </c>
      <c r="BD389" s="143">
        <v>102.02987999999999</v>
      </c>
      <c r="BE389" s="123" t="s">
        <v>2864</v>
      </c>
    </row>
    <row r="390" spans="1:57" s="144" customFormat="1" ht="102.75" customHeight="1">
      <c r="A390" s="7">
        <v>2</v>
      </c>
      <c r="B390" s="7" t="s">
        <v>4476</v>
      </c>
      <c r="C390" s="7" t="s">
        <v>133</v>
      </c>
      <c r="D390" s="7" t="s">
        <v>2871</v>
      </c>
      <c r="E390" s="163" t="s">
        <v>2851</v>
      </c>
      <c r="F390" s="7" t="s">
        <v>2852</v>
      </c>
      <c r="G390" s="163" t="s">
        <v>2853</v>
      </c>
      <c r="H390" s="73" t="s">
        <v>408</v>
      </c>
      <c r="I390" s="11">
        <v>880924</v>
      </c>
      <c r="J390" s="164" t="s">
        <v>4477</v>
      </c>
      <c r="K390" s="164" t="s">
        <v>2937</v>
      </c>
      <c r="L390" s="164" t="str">
        <f t="shared" si="60"/>
        <v>СМР, ПНР, оборудование, материалы</v>
      </c>
      <c r="M390" s="165" t="s">
        <v>2856</v>
      </c>
      <c r="N390" s="62" t="s">
        <v>2675</v>
      </c>
      <c r="O390" s="164" t="s">
        <v>2857</v>
      </c>
      <c r="P390" s="165" t="s">
        <v>2858</v>
      </c>
      <c r="Q390" s="242">
        <v>1971.1090322053017</v>
      </c>
      <c r="R390" s="242">
        <f t="shared" si="61"/>
        <v>2325.9086580022558</v>
      </c>
      <c r="S390" s="242">
        <v>1527.6094999591085</v>
      </c>
      <c r="T390" s="242">
        <f t="shared" si="62"/>
        <v>1802.579209951748</v>
      </c>
      <c r="U390" s="242">
        <f t="shared" si="63"/>
        <v>1527.6094999591085</v>
      </c>
      <c r="V390" s="242">
        <f t="shared" si="64"/>
        <v>1802.579209951748</v>
      </c>
      <c r="W390" s="163" t="s">
        <v>3327</v>
      </c>
      <c r="X390" s="7" t="s">
        <v>133</v>
      </c>
      <c r="Y390" s="7" t="s">
        <v>133</v>
      </c>
      <c r="Z390" s="163" t="s">
        <v>144</v>
      </c>
      <c r="AA390" s="10">
        <v>42490</v>
      </c>
      <c r="AB390" s="10">
        <f t="shared" si="67"/>
        <v>42525</v>
      </c>
      <c r="AC390" s="163" t="s">
        <v>501</v>
      </c>
      <c r="AD390" s="220" t="s">
        <v>501</v>
      </c>
      <c r="AE390" s="164" t="str">
        <f t="shared" si="59"/>
        <v>Выполнение СМР, ПНР, оборудование, материалы</v>
      </c>
      <c r="AF390" s="165" t="s">
        <v>146</v>
      </c>
      <c r="AG390" s="163">
        <v>796</v>
      </c>
      <c r="AH390" s="163" t="s">
        <v>147</v>
      </c>
      <c r="AI390" s="163">
        <v>1</v>
      </c>
      <c r="AJ390" s="163">
        <v>45</v>
      </c>
      <c r="AK390" s="163" t="s">
        <v>1128</v>
      </c>
      <c r="AL390" s="243">
        <f t="shared" si="65"/>
        <v>42545</v>
      </c>
      <c r="AM390" s="243">
        <f t="shared" si="66"/>
        <v>42545</v>
      </c>
      <c r="AN390" s="10">
        <v>42735</v>
      </c>
      <c r="AO390" s="11">
        <v>2016</v>
      </c>
      <c r="AP390" s="11" t="s">
        <v>501</v>
      </c>
      <c r="AQ390" s="11" t="s">
        <v>136</v>
      </c>
      <c r="AR390" s="244" t="s">
        <v>501</v>
      </c>
      <c r="AS390" s="7" t="s">
        <v>2859</v>
      </c>
      <c r="AT390" s="220" t="s">
        <v>4478</v>
      </c>
      <c r="AU390" s="164" t="s">
        <v>4479</v>
      </c>
      <c r="AV390" s="8" t="s">
        <v>2862</v>
      </c>
      <c r="AW390" s="245">
        <v>42735</v>
      </c>
      <c r="AX390" s="170">
        <v>2634.0651352536756</v>
      </c>
      <c r="AY390" s="170">
        <v>2041.4004837999998</v>
      </c>
      <c r="AZ390" s="220"/>
      <c r="BA390" s="220"/>
      <c r="BB390" s="163" t="s">
        <v>136</v>
      </c>
      <c r="BC390" s="7" t="s">
        <v>3951</v>
      </c>
      <c r="BD390" s="143">
        <v>102.02987999999999</v>
      </c>
      <c r="BE390" s="123" t="s">
        <v>2864</v>
      </c>
    </row>
    <row r="391" spans="1:57" s="144" customFormat="1" ht="102.75" customHeight="1">
      <c r="A391" s="7">
        <v>2</v>
      </c>
      <c r="B391" s="7" t="s">
        <v>4480</v>
      </c>
      <c r="C391" s="7" t="s">
        <v>133</v>
      </c>
      <c r="D391" s="7" t="s">
        <v>2871</v>
      </c>
      <c r="E391" s="163" t="s">
        <v>2851</v>
      </c>
      <c r="F391" s="7" t="s">
        <v>2852</v>
      </c>
      <c r="G391" s="163" t="s">
        <v>2853</v>
      </c>
      <c r="H391" s="73" t="s">
        <v>408</v>
      </c>
      <c r="I391" s="11">
        <v>880925</v>
      </c>
      <c r="J391" s="164" t="s">
        <v>4481</v>
      </c>
      <c r="K391" s="164" t="s">
        <v>2937</v>
      </c>
      <c r="L391" s="164" t="str">
        <f t="shared" si="60"/>
        <v>СМР, ПНР, оборудование, материалы</v>
      </c>
      <c r="M391" s="165" t="s">
        <v>2856</v>
      </c>
      <c r="N391" s="62" t="s">
        <v>2675</v>
      </c>
      <c r="O391" s="164" t="s">
        <v>2857</v>
      </c>
      <c r="P391" s="165" t="s">
        <v>2858</v>
      </c>
      <c r="Q391" s="242">
        <v>1971.1090322053017</v>
      </c>
      <c r="R391" s="242">
        <f t="shared" si="61"/>
        <v>2325.9086580022558</v>
      </c>
      <c r="S391" s="242">
        <v>1527.6094999591085</v>
      </c>
      <c r="T391" s="242">
        <f t="shared" si="62"/>
        <v>1802.579209951748</v>
      </c>
      <c r="U391" s="242">
        <f t="shared" si="63"/>
        <v>1527.6094999591085</v>
      </c>
      <c r="V391" s="242">
        <f t="shared" si="64"/>
        <v>1802.579209951748</v>
      </c>
      <c r="W391" s="163" t="s">
        <v>3327</v>
      </c>
      <c r="X391" s="7" t="s">
        <v>133</v>
      </c>
      <c r="Y391" s="7" t="s">
        <v>133</v>
      </c>
      <c r="Z391" s="163" t="s">
        <v>144</v>
      </c>
      <c r="AA391" s="10">
        <v>42490</v>
      </c>
      <c r="AB391" s="10">
        <f t="shared" si="67"/>
        <v>42525</v>
      </c>
      <c r="AC391" s="163" t="s">
        <v>501</v>
      </c>
      <c r="AD391" s="220" t="s">
        <v>501</v>
      </c>
      <c r="AE391" s="164" t="str">
        <f t="shared" si="59"/>
        <v>Выполнение СМР, ПНР, оборудование, материалы</v>
      </c>
      <c r="AF391" s="165" t="s">
        <v>146</v>
      </c>
      <c r="AG391" s="163">
        <v>796</v>
      </c>
      <c r="AH391" s="163" t="s">
        <v>147</v>
      </c>
      <c r="AI391" s="163">
        <v>1</v>
      </c>
      <c r="AJ391" s="163">
        <v>45</v>
      </c>
      <c r="AK391" s="163" t="s">
        <v>1128</v>
      </c>
      <c r="AL391" s="243">
        <f t="shared" si="65"/>
        <v>42545</v>
      </c>
      <c r="AM391" s="243">
        <f t="shared" si="66"/>
        <v>42545</v>
      </c>
      <c r="AN391" s="10">
        <v>42735</v>
      </c>
      <c r="AO391" s="11">
        <v>2016</v>
      </c>
      <c r="AP391" s="11" t="s">
        <v>501</v>
      </c>
      <c r="AQ391" s="11" t="s">
        <v>136</v>
      </c>
      <c r="AR391" s="244" t="s">
        <v>501</v>
      </c>
      <c r="AS391" s="7" t="s">
        <v>2859</v>
      </c>
      <c r="AT391" s="220" t="s">
        <v>4482</v>
      </c>
      <c r="AU391" s="164" t="s">
        <v>4483</v>
      </c>
      <c r="AV391" s="8" t="s">
        <v>2862</v>
      </c>
      <c r="AW391" s="245">
        <v>42735</v>
      </c>
      <c r="AX391" s="170">
        <v>2634.0651352536756</v>
      </c>
      <c r="AY391" s="170">
        <v>2041.4004837999998</v>
      </c>
      <c r="AZ391" s="220"/>
      <c r="BA391" s="220"/>
      <c r="BB391" s="163" t="s">
        <v>136</v>
      </c>
      <c r="BC391" s="7" t="s">
        <v>3951</v>
      </c>
      <c r="BD391" s="143">
        <v>102.02987999999999</v>
      </c>
      <c r="BE391" s="123" t="s">
        <v>2864</v>
      </c>
    </row>
    <row r="392" spans="1:57" s="144" customFormat="1" ht="99.75" customHeight="1">
      <c r="A392" s="7">
        <v>2</v>
      </c>
      <c r="B392" s="7" t="s">
        <v>4484</v>
      </c>
      <c r="C392" s="7" t="s">
        <v>133</v>
      </c>
      <c r="D392" s="7" t="s">
        <v>2871</v>
      </c>
      <c r="E392" s="163" t="s">
        <v>2851</v>
      </c>
      <c r="F392" s="7" t="s">
        <v>2852</v>
      </c>
      <c r="G392" s="163" t="s">
        <v>2853</v>
      </c>
      <c r="H392" s="73" t="s">
        <v>408</v>
      </c>
      <c r="I392" s="11">
        <v>880926</v>
      </c>
      <c r="J392" s="164" t="s">
        <v>4485</v>
      </c>
      <c r="K392" s="164" t="s">
        <v>2937</v>
      </c>
      <c r="L392" s="164" t="str">
        <f t="shared" si="60"/>
        <v>СМР, ПНР, оборудование, материалы</v>
      </c>
      <c r="M392" s="165" t="s">
        <v>2856</v>
      </c>
      <c r="N392" s="62" t="s">
        <v>2675</v>
      </c>
      <c r="O392" s="164" t="s">
        <v>2857</v>
      </c>
      <c r="P392" s="165" t="s">
        <v>2858</v>
      </c>
      <c r="Q392" s="242">
        <v>1971.1090322053017</v>
      </c>
      <c r="R392" s="242">
        <f t="shared" si="61"/>
        <v>2325.9086580022558</v>
      </c>
      <c r="S392" s="242">
        <v>1527.6094999591085</v>
      </c>
      <c r="T392" s="242">
        <f t="shared" si="62"/>
        <v>1802.579209951748</v>
      </c>
      <c r="U392" s="242">
        <f t="shared" si="63"/>
        <v>1527.6094999591085</v>
      </c>
      <c r="V392" s="242">
        <f t="shared" si="64"/>
        <v>1802.579209951748</v>
      </c>
      <c r="W392" s="163" t="s">
        <v>3327</v>
      </c>
      <c r="X392" s="7" t="s">
        <v>133</v>
      </c>
      <c r="Y392" s="7" t="s">
        <v>133</v>
      </c>
      <c r="Z392" s="163" t="s">
        <v>144</v>
      </c>
      <c r="AA392" s="10">
        <v>42490</v>
      </c>
      <c r="AB392" s="10">
        <f t="shared" si="67"/>
        <v>42525</v>
      </c>
      <c r="AC392" s="163" t="s">
        <v>501</v>
      </c>
      <c r="AD392" s="220" t="s">
        <v>501</v>
      </c>
      <c r="AE392" s="164" t="str">
        <f t="shared" si="59"/>
        <v>Выполнение СМР, ПНР, оборудование, материалы</v>
      </c>
      <c r="AF392" s="165" t="s">
        <v>146</v>
      </c>
      <c r="AG392" s="163">
        <v>796</v>
      </c>
      <c r="AH392" s="163" t="s">
        <v>147</v>
      </c>
      <c r="AI392" s="163">
        <v>1</v>
      </c>
      <c r="AJ392" s="163">
        <v>45</v>
      </c>
      <c r="AK392" s="163" t="s">
        <v>1128</v>
      </c>
      <c r="AL392" s="243">
        <f t="shared" si="65"/>
        <v>42545</v>
      </c>
      <c r="AM392" s="243">
        <f t="shared" si="66"/>
        <v>42545</v>
      </c>
      <c r="AN392" s="10">
        <v>42735</v>
      </c>
      <c r="AO392" s="11">
        <v>2016</v>
      </c>
      <c r="AP392" s="11" t="s">
        <v>501</v>
      </c>
      <c r="AQ392" s="11" t="s">
        <v>136</v>
      </c>
      <c r="AR392" s="244" t="s">
        <v>501</v>
      </c>
      <c r="AS392" s="7" t="s">
        <v>2859</v>
      </c>
      <c r="AT392" s="220" t="s">
        <v>4486</v>
      </c>
      <c r="AU392" s="164" t="s">
        <v>4487</v>
      </c>
      <c r="AV392" s="8" t="s">
        <v>2862</v>
      </c>
      <c r="AW392" s="245">
        <v>42735</v>
      </c>
      <c r="AX392" s="170">
        <v>2634.0651352536756</v>
      </c>
      <c r="AY392" s="170">
        <v>2041.4004837999998</v>
      </c>
      <c r="AZ392" s="220"/>
      <c r="BA392" s="220"/>
      <c r="BB392" s="163" t="s">
        <v>136</v>
      </c>
      <c r="BC392" s="7" t="s">
        <v>3951</v>
      </c>
      <c r="BD392" s="143">
        <v>102.02987999999999</v>
      </c>
      <c r="BE392" s="123" t="s">
        <v>2864</v>
      </c>
    </row>
    <row r="393" spans="1:57" s="144" customFormat="1" ht="99.75" customHeight="1">
      <c r="A393" s="7">
        <v>2</v>
      </c>
      <c r="B393" s="7" t="s">
        <v>4488</v>
      </c>
      <c r="C393" s="7" t="s">
        <v>133</v>
      </c>
      <c r="D393" s="7" t="s">
        <v>2871</v>
      </c>
      <c r="E393" s="163" t="s">
        <v>2851</v>
      </c>
      <c r="F393" s="7" t="s">
        <v>2852</v>
      </c>
      <c r="G393" s="163" t="s">
        <v>2853</v>
      </c>
      <c r="H393" s="73" t="s">
        <v>408</v>
      </c>
      <c r="I393" s="11">
        <v>880927</v>
      </c>
      <c r="J393" s="164" t="s">
        <v>4489</v>
      </c>
      <c r="K393" s="164" t="s">
        <v>2937</v>
      </c>
      <c r="L393" s="164" t="str">
        <f t="shared" si="60"/>
        <v>СМР, ПНР, оборудование, материалы</v>
      </c>
      <c r="M393" s="165" t="s">
        <v>2856</v>
      </c>
      <c r="N393" s="62" t="s">
        <v>2675</v>
      </c>
      <c r="O393" s="164" t="s">
        <v>2857</v>
      </c>
      <c r="P393" s="165" t="s">
        <v>2858</v>
      </c>
      <c r="Q393" s="242">
        <v>1971.1090322053017</v>
      </c>
      <c r="R393" s="242">
        <f t="shared" si="61"/>
        <v>2325.9086580022558</v>
      </c>
      <c r="S393" s="242">
        <v>1527.6094999591085</v>
      </c>
      <c r="T393" s="242">
        <f t="shared" si="62"/>
        <v>1802.579209951748</v>
      </c>
      <c r="U393" s="242">
        <f t="shared" si="63"/>
        <v>1527.6094999591085</v>
      </c>
      <c r="V393" s="242">
        <f t="shared" si="64"/>
        <v>1802.579209951748</v>
      </c>
      <c r="W393" s="163" t="s">
        <v>3327</v>
      </c>
      <c r="X393" s="7" t="s">
        <v>133</v>
      </c>
      <c r="Y393" s="7" t="s">
        <v>133</v>
      </c>
      <c r="Z393" s="163" t="s">
        <v>144</v>
      </c>
      <c r="AA393" s="10">
        <v>42490</v>
      </c>
      <c r="AB393" s="10">
        <f t="shared" si="67"/>
        <v>42525</v>
      </c>
      <c r="AC393" s="163" t="s">
        <v>501</v>
      </c>
      <c r="AD393" s="220" t="s">
        <v>501</v>
      </c>
      <c r="AE393" s="164" t="str">
        <f t="shared" si="59"/>
        <v>Выполнение СМР, ПНР, оборудование, материалы</v>
      </c>
      <c r="AF393" s="165" t="s">
        <v>146</v>
      </c>
      <c r="AG393" s="163">
        <v>796</v>
      </c>
      <c r="AH393" s="163" t="s">
        <v>147</v>
      </c>
      <c r="AI393" s="163">
        <v>1</v>
      </c>
      <c r="AJ393" s="163">
        <v>45</v>
      </c>
      <c r="AK393" s="163" t="s">
        <v>1128</v>
      </c>
      <c r="AL393" s="243">
        <f t="shared" si="65"/>
        <v>42545</v>
      </c>
      <c r="AM393" s="243">
        <f t="shared" si="66"/>
        <v>42545</v>
      </c>
      <c r="AN393" s="10">
        <v>42735</v>
      </c>
      <c r="AO393" s="11">
        <v>2016</v>
      </c>
      <c r="AP393" s="11" t="s">
        <v>501</v>
      </c>
      <c r="AQ393" s="11" t="s">
        <v>136</v>
      </c>
      <c r="AR393" s="244" t="s">
        <v>501</v>
      </c>
      <c r="AS393" s="7" t="s">
        <v>2859</v>
      </c>
      <c r="AT393" s="220" t="s">
        <v>4490</v>
      </c>
      <c r="AU393" s="164" t="s">
        <v>4491</v>
      </c>
      <c r="AV393" s="8" t="s">
        <v>2862</v>
      </c>
      <c r="AW393" s="245">
        <v>42735</v>
      </c>
      <c r="AX393" s="170">
        <v>2634.0651352536756</v>
      </c>
      <c r="AY393" s="170">
        <v>2041.4004837999998</v>
      </c>
      <c r="AZ393" s="220"/>
      <c r="BA393" s="220"/>
      <c r="BB393" s="163" t="s">
        <v>136</v>
      </c>
      <c r="BC393" s="7" t="s">
        <v>3951</v>
      </c>
      <c r="BD393" s="143">
        <v>102.02987999999999</v>
      </c>
      <c r="BE393" s="123" t="s">
        <v>2864</v>
      </c>
    </row>
    <row r="394" spans="1:57" s="144" customFormat="1" ht="99.75" customHeight="1">
      <c r="A394" s="7">
        <v>2</v>
      </c>
      <c r="B394" s="7" t="s">
        <v>4492</v>
      </c>
      <c r="C394" s="7" t="s">
        <v>133</v>
      </c>
      <c r="D394" s="7" t="s">
        <v>2871</v>
      </c>
      <c r="E394" s="163" t="s">
        <v>2851</v>
      </c>
      <c r="F394" s="7" t="s">
        <v>2852</v>
      </c>
      <c r="G394" s="163" t="s">
        <v>2853</v>
      </c>
      <c r="H394" s="73" t="s">
        <v>408</v>
      </c>
      <c r="I394" s="11">
        <v>880928</v>
      </c>
      <c r="J394" s="164" t="s">
        <v>4493</v>
      </c>
      <c r="K394" s="164" t="s">
        <v>2937</v>
      </c>
      <c r="L394" s="164" t="str">
        <f t="shared" si="60"/>
        <v>СМР, ПНР, оборудование, материалы</v>
      </c>
      <c r="M394" s="165" t="s">
        <v>2856</v>
      </c>
      <c r="N394" s="62" t="s">
        <v>2675</v>
      </c>
      <c r="O394" s="164" t="s">
        <v>2857</v>
      </c>
      <c r="P394" s="165" t="s">
        <v>2858</v>
      </c>
      <c r="Q394" s="242">
        <v>1971.1090322053017</v>
      </c>
      <c r="R394" s="242">
        <f t="shared" si="61"/>
        <v>2325.9086580022558</v>
      </c>
      <c r="S394" s="242">
        <v>1527.6094999591085</v>
      </c>
      <c r="T394" s="242">
        <f t="shared" si="62"/>
        <v>1802.579209951748</v>
      </c>
      <c r="U394" s="242">
        <f t="shared" si="63"/>
        <v>1527.6094999591085</v>
      </c>
      <c r="V394" s="242">
        <f t="shared" si="64"/>
        <v>1802.579209951748</v>
      </c>
      <c r="W394" s="163" t="s">
        <v>3327</v>
      </c>
      <c r="X394" s="7" t="s">
        <v>133</v>
      </c>
      <c r="Y394" s="7" t="s">
        <v>133</v>
      </c>
      <c r="Z394" s="163" t="s">
        <v>144</v>
      </c>
      <c r="AA394" s="10">
        <v>42490</v>
      </c>
      <c r="AB394" s="10">
        <f t="shared" si="67"/>
        <v>42525</v>
      </c>
      <c r="AC394" s="163" t="s">
        <v>501</v>
      </c>
      <c r="AD394" s="220" t="s">
        <v>501</v>
      </c>
      <c r="AE394" s="164" t="str">
        <f t="shared" si="59"/>
        <v>Выполнение СМР, ПНР, оборудование, материалы</v>
      </c>
      <c r="AF394" s="165" t="s">
        <v>146</v>
      </c>
      <c r="AG394" s="163">
        <v>796</v>
      </c>
      <c r="AH394" s="163" t="s">
        <v>147</v>
      </c>
      <c r="AI394" s="163">
        <v>1</v>
      </c>
      <c r="AJ394" s="163">
        <v>45</v>
      </c>
      <c r="AK394" s="163" t="s">
        <v>1128</v>
      </c>
      <c r="AL394" s="243">
        <f t="shared" si="65"/>
        <v>42545</v>
      </c>
      <c r="AM394" s="243">
        <f t="shared" si="66"/>
        <v>42545</v>
      </c>
      <c r="AN394" s="10">
        <v>42735</v>
      </c>
      <c r="AO394" s="11">
        <v>2016</v>
      </c>
      <c r="AP394" s="11" t="s">
        <v>501</v>
      </c>
      <c r="AQ394" s="11" t="s">
        <v>136</v>
      </c>
      <c r="AR394" s="244" t="s">
        <v>501</v>
      </c>
      <c r="AS394" s="7" t="s">
        <v>2859</v>
      </c>
      <c r="AT394" s="220" t="s">
        <v>4494</v>
      </c>
      <c r="AU394" s="164" t="s">
        <v>4495</v>
      </c>
      <c r="AV394" s="8" t="s">
        <v>2862</v>
      </c>
      <c r="AW394" s="245">
        <v>42735</v>
      </c>
      <c r="AX394" s="170">
        <v>2634.0651352536756</v>
      </c>
      <c r="AY394" s="170">
        <v>2041.4004837999998</v>
      </c>
      <c r="AZ394" s="220"/>
      <c r="BA394" s="220"/>
      <c r="BB394" s="163" t="s">
        <v>136</v>
      </c>
      <c r="BC394" s="7" t="s">
        <v>3951</v>
      </c>
      <c r="BD394" s="143">
        <v>102.02987999999999</v>
      </c>
      <c r="BE394" s="123" t="s">
        <v>2864</v>
      </c>
    </row>
    <row r="395" spans="1:57" s="144" customFormat="1" ht="105" customHeight="1">
      <c r="A395" s="7">
        <v>2</v>
      </c>
      <c r="B395" s="7" t="s">
        <v>4496</v>
      </c>
      <c r="C395" s="7" t="s">
        <v>133</v>
      </c>
      <c r="D395" s="7" t="s">
        <v>2871</v>
      </c>
      <c r="E395" s="163" t="s">
        <v>2851</v>
      </c>
      <c r="F395" s="7" t="s">
        <v>2852</v>
      </c>
      <c r="G395" s="163" t="s">
        <v>2853</v>
      </c>
      <c r="H395" s="73" t="s">
        <v>408</v>
      </c>
      <c r="I395" s="11">
        <v>880929</v>
      </c>
      <c r="J395" s="164" t="s">
        <v>4497</v>
      </c>
      <c r="K395" s="164" t="s">
        <v>2937</v>
      </c>
      <c r="L395" s="164" t="str">
        <f t="shared" si="60"/>
        <v>СМР, ПНР, оборудование, материалы</v>
      </c>
      <c r="M395" s="165" t="s">
        <v>2856</v>
      </c>
      <c r="N395" s="62" t="s">
        <v>2675</v>
      </c>
      <c r="O395" s="164" t="s">
        <v>2857</v>
      </c>
      <c r="P395" s="165" t="s">
        <v>2858</v>
      </c>
      <c r="Q395" s="242">
        <v>1971.1090322053017</v>
      </c>
      <c r="R395" s="242">
        <f t="shared" si="61"/>
        <v>2325.9086580022558</v>
      </c>
      <c r="S395" s="242">
        <v>1527.6094999591085</v>
      </c>
      <c r="T395" s="242">
        <f t="shared" si="62"/>
        <v>1802.579209951748</v>
      </c>
      <c r="U395" s="242">
        <f t="shared" si="63"/>
        <v>1527.6094999591085</v>
      </c>
      <c r="V395" s="242">
        <f t="shared" si="64"/>
        <v>1802.579209951748</v>
      </c>
      <c r="W395" s="163" t="s">
        <v>3327</v>
      </c>
      <c r="X395" s="7" t="s">
        <v>133</v>
      </c>
      <c r="Y395" s="7" t="s">
        <v>133</v>
      </c>
      <c r="Z395" s="163" t="s">
        <v>144</v>
      </c>
      <c r="AA395" s="10">
        <v>42490</v>
      </c>
      <c r="AB395" s="10">
        <f t="shared" si="67"/>
        <v>42525</v>
      </c>
      <c r="AC395" s="163" t="s">
        <v>501</v>
      </c>
      <c r="AD395" s="220" t="s">
        <v>501</v>
      </c>
      <c r="AE395" s="164" t="str">
        <f t="shared" si="59"/>
        <v>Выполнение СМР, ПНР, оборудование, материалы</v>
      </c>
      <c r="AF395" s="165" t="s">
        <v>146</v>
      </c>
      <c r="AG395" s="163">
        <v>796</v>
      </c>
      <c r="AH395" s="163" t="s">
        <v>147</v>
      </c>
      <c r="AI395" s="163">
        <v>1</v>
      </c>
      <c r="AJ395" s="163">
        <v>45</v>
      </c>
      <c r="AK395" s="163" t="s">
        <v>1128</v>
      </c>
      <c r="AL395" s="243">
        <f t="shared" si="65"/>
        <v>42545</v>
      </c>
      <c r="AM395" s="243">
        <f t="shared" si="66"/>
        <v>42545</v>
      </c>
      <c r="AN395" s="10">
        <v>42735</v>
      </c>
      <c r="AO395" s="11">
        <v>2016</v>
      </c>
      <c r="AP395" s="11" t="s">
        <v>501</v>
      </c>
      <c r="AQ395" s="11" t="s">
        <v>136</v>
      </c>
      <c r="AR395" s="244" t="s">
        <v>501</v>
      </c>
      <c r="AS395" s="7" t="s">
        <v>2859</v>
      </c>
      <c r="AT395" s="220" t="s">
        <v>4498</v>
      </c>
      <c r="AU395" s="164" t="s">
        <v>4499</v>
      </c>
      <c r="AV395" s="8" t="s">
        <v>2862</v>
      </c>
      <c r="AW395" s="245">
        <v>42735</v>
      </c>
      <c r="AX395" s="170">
        <v>2634.0651352536756</v>
      </c>
      <c r="AY395" s="170">
        <v>2041.4004837999998</v>
      </c>
      <c r="AZ395" s="220"/>
      <c r="BA395" s="220"/>
      <c r="BB395" s="163" t="s">
        <v>136</v>
      </c>
      <c r="BC395" s="7" t="s">
        <v>3951</v>
      </c>
      <c r="BD395" s="143">
        <v>102.02987999999999</v>
      </c>
      <c r="BE395" s="123" t="s">
        <v>2864</v>
      </c>
    </row>
    <row r="396" spans="1:57" s="144" customFormat="1" ht="63" customHeight="1">
      <c r="A396" s="7">
        <v>2</v>
      </c>
      <c r="B396" s="7" t="s">
        <v>4500</v>
      </c>
      <c r="C396" s="7" t="s">
        <v>133</v>
      </c>
      <c r="D396" s="7" t="s">
        <v>2871</v>
      </c>
      <c r="E396" s="163" t="s">
        <v>2851</v>
      </c>
      <c r="F396" s="7" t="s">
        <v>2852</v>
      </c>
      <c r="G396" s="163" t="s">
        <v>2853</v>
      </c>
      <c r="H396" s="163" t="s">
        <v>136</v>
      </c>
      <c r="I396" s="11">
        <v>880930</v>
      </c>
      <c r="J396" s="164" t="s">
        <v>4501</v>
      </c>
      <c r="K396" s="164" t="s">
        <v>2937</v>
      </c>
      <c r="L396" s="164" t="str">
        <f t="shared" si="60"/>
        <v>СМР, ПНР, оборудование, материалы</v>
      </c>
      <c r="M396" s="165" t="s">
        <v>2856</v>
      </c>
      <c r="N396" s="62" t="s">
        <v>2675</v>
      </c>
      <c r="O396" s="164" t="s">
        <v>2857</v>
      </c>
      <c r="P396" s="165" t="s">
        <v>2858</v>
      </c>
      <c r="Q396" s="242">
        <v>57134.372939344808</v>
      </c>
      <c r="R396" s="242">
        <f t="shared" si="61"/>
        <v>67418.560068426872</v>
      </c>
      <c r="S396" s="242">
        <v>44279.139027992234</v>
      </c>
      <c r="T396" s="242">
        <f t="shared" si="62"/>
        <v>52249.384053030837</v>
      </c>
      <c r="U396" s="242">
        <f t="shared" si="63"/>
        <v>44279.139027992234</v>
      </c>
      <c r="V396" s="242">
        <f t="shared" si="64"/>
        <v>52249.384053030837</v>
      </c>
      <c r="W396" s="163" t="s">
        <v>143</v>
      </c>
      <c r="X396" s="7" t="s">
        <v>133</v>
      </c>
      <c r="Y396" s="7" t="s">
        <v>133</v>
      </c>
      <c r="Z396" s="163" t="s">
        <v>144</v>
      </c>
      <c r="AA396" s="10">
        <v>42582</v>
      </c>
      <c r="AB396" s="10">
        <f>AA396+60</f>
        <v>42642</v>
      </c>
      <c r="AC396" s="163" t="s">
        <v>501</v>
      </c>
      <c r="AD396" s="220" t="s">
        <v>501</v>
      </c>
      <c r="AE396" s="164" t="str">
        <f t="shared" si="59"/>
        <v>Выполнение СМР, ПНР, оборудование, материалы</v>
      </c>
      <c r="AF396" s="165" t="s">
        <v>146</v>
      </c>
      <c r="AG396" s="163">
        <v>796</v>
      </c>
      <c r="AH396" s="163" t="s">
        <v>147</v>
      </c>
      <c r="AI396" s="163">
        <v>1</v>
      </c>
      <c r="AJ396" s="163">
        <v>45</v>
      </c>
      <c r="AK396" s="163" t="s">
        <v>1128</v>
      </c>
      <c r="AL396" s="243">
        <f t="shared" si="65"/>
        <v>42662</v>
      </c>
      <c r="AM396" s="243">
        <f t="shared" si="66"/>
        <v>42662</v>
      </c>
      <c r="AN396" s="10">
        <v>42735</v>
      </c>
      <c r="AO396" s="11">
        <v>2016</v>
      </c>
      <c r="AP396" s="11" t="s">
        <v>501</v>
      </c>
      <c r="AQ396" s="11" t="s">
        <v>136</v>
      </c>
      <c r="AR396" s="244" t="s">
        <v>501</v>
      </c>
      <c r="AS396" s="7" t="s">
        <v>2859</v>
      </c>
      <c r="AT396" s="220" t="s">
        <v>4502</v>
      </c>
      <c r="AU396" s="164" t="s">
        <v>4503</v>
      </c>
      <c r="AV396" s="8" t="s">
        <v>2862</v>
      </c>
      <c r="AW396" s="245">
        <v>42735</v>
      </c>
      <c r="AX396" s="170">
        <v>70936.2546</v>
      </c>
      <c r="AY396" s="170">
        <v>70936.2546</v>
      </c>
      <c r="AZ396" s="220"/>
      <c r="BA396" s="220"/>
      <c r="BB396" s="163" t="s">
        <v>136</v>
      </c>
      <c r="BC396" s="7" t="s">
        <v>2925</v>
      </c>
      <c r="BD396" s="143">
        <v>1449.4734599999999</v>
      </c>
      <c r="BE396" s="123" t="s">
        <v>2864</v>
      </c>
    </row>
    <row r="397" spans="1:57" s="144" customFormat="1" ht="63" customHeight="1">
      <c r="A397" s="7">
        <v>2</v>
      </c>
      <c r="B397" s="7" t="s">
        <v>4504</v>
      </c>
      <c r="C397" s="7" t="s">
        <v>133</v>
      </c>
      <c r="D397" s="7" t="s">
        <v>2871</v>
      </c>
      <c r="E397" s="163" t="s">
        <v>2851</v>
      </c>
      <c r="F397" s="7" t="s">
        <v>2852</v>
      </c>
      <c r="G397" s="163" t="s">
        <v>2853</v>
      </c>
      <c r="H397" s="73" t="s">
        <v>408</v>
      </c>
      <c r="I397" s="11">
        <v>880931</v>
      </c>
      <c r="J397" s="164" t="s">
        <v>4505</v>
      </c>
      <c r="K397" s="164" t="s">
        <v>2937</v>
      </c>
      <c r="L397" s="164" t="str">
        <f t="shared" si="60"/>
        <v>СМР, ПНР, оборудование, материалы</v>
      </c>
      <c r="M397" s="165" t="s">
        <v>2856</v>
      </c>
      <c r="N397" s="62" t="s">
        <v>2675</v>
      </c>
      <c r="O397" s="164" t="s">
        <v>2857</v>
      </c>
      <c r="P397" s="165" t="s">
        <v>2858</v>
      </c>
      <c r="Q397" s="242">
        <v>97021.948932600295</v>
      </c>
      <c r="R397" s="242">
        <f t="shared" si="61"/>
        <v>114485.89974046835</v>
      </c>
      <c r="S397" s="242">
        <v>91270.245747844179</v>
      </c>
      <c r="T397" s="242">
        <f t="shared" si="62"/>
        <v>107698.88998245612</v>
      </c>
      <c r="U397" s="242">
        <f t="shared" si="63"/>
        <v>91270.245747844179</v>
      </c>
      <c r="V397" s="242">
        <f t="shared" si="64"/>
        <v>107698.88998245612</v>
      </c>
      <c r="W397" s="163" t="s">
        <v>3327</v>
      </c>
      <c r="X397" s="7" t="s">
        <v>133</v>
      </c>
      <c r="Y397" s="7" t="s">
        <v>133</v>
      </c>
      <c r="Z397" s="163" t="s">
        <v>144</v>
      </c>
      <c r="AA397" s="10">
        <v>42582</v>
      </c>
      <c r="AB397" s="10">
        <f t="shared" si="67"/>
        <v>42617</v>
      </c>
      <c r="AC397" s="163" t="s">
        <v>501</v>
      </c>
      <c r="AD397" s="220" t="s">
        <v>501</v>
      </c>
      <c r="AE397" s="164" t="str">
        <f t="shared" ref="AE397:AE434" si="68">"Выполнение "&amp;L397</f>
        <v>Выполнение СМР, ПНР, оборудование, материалы</v>
      </c>
      <c r="AF397" s="165" t="s">
        <v>146</v>
      </c>
      <c r="AG397" s="163">
        <v>796</v>
      </c>
      <c r="AH397" s="163" t="s">
        <v>147</v>
      </c>
      <c r="AI397" s="163">
        <v>1</v>
      </c>
      <c r="AJ397" s="163">
        <v>45</v>
      </c>
      <c r="AK397" s="163" t="s">
        <v>1128</v>
      </c>
      <c r="AL397" s="243">
        <f t="shared" si="65"/>
        <v>42637</v>
      </c>
      <c r="AM397" s="243">
        <f t="shared" si="66"/>
        <v>42637</v>
      </c>
      <c r="AN397" s="10">
        <v>42735</v>
      </c>
      <c r="AO397" s="11">
        <v>2016</v>
      </c>
      <c r="AP397" s="11" t="s">
        <v>501</v>
      </c>
      <c r="AQ397" s="11" t="s">
        <v>136</v>
      </c>
      <c r="AR397" s="244" t="s">
        <v>501</v>
      </c>
      <c r="AS397" s="7" t="s">
        <v>2859</v>
      </c>
      <c r="AT397" s="220" t="s">
        <v>4506</v>
      </c>
      <c r="AU397" s="164" t="s">
        <v>4507</v>
      </c>
      <c r="AV397" s="8" t="s">
        <v>2862</v>
      </c>
      <c r="AW397" s="245">
        <v>42735</v>
      </c>
      <c r="AX397" s="170">
        <v>117816.9466</v>
      </c>
      <c r="AY397" s="170">
        <v>117816.94660000001</v>
      </c>
      <c r="AZ397" s="220"/>
      <c r="BA397" s="220"/>
      <c r="BB397" s="163" t="s">
        <v>136</v>
      </c>
      <c r="BC397" s="7" t="s">
        <v>4508</v>
      </c>
      <c r="BD397" s="143">
        <v>2251.8689399999998</v>
      </c>
      <c r="BE397" s="123" t="s">
        <v>2864</v>
      </c>
    </row>
    <row r="398" spans="1:57" s="144" customFormat="1" ht="93" customHeight="1">
      <c r="A398" s="7">
        <v>2</v>
      </c>
      <c r="B398" s="7" t="s">
        <v>4509</v>
      </c>
      <c r="C398" s="7" t="s">
        <v>133</v>
      </c>
      <c r="D398" s="7" t="s">
        <v>2871</v>
      </c>
      <c r="E398" s="163" t="s">
        <v>2851</v>
      </c>
      <c r="F398" s="7" t="s">
        <v>2852</v>
      </c>
      <c r="G398" s="163" t="s">
        <v>2853</v>
      </c>
      <c r="H398" s="163" t="s">
        <v>136</v>
      </c>
      <c r="I398" s="11">
        <v>880934</v>
      </c>
      <c r="J398" s="164" t="s">
        <v>4510</v>
      </c>
      <c r="K398" s="164" t="s">
        <v>2937</v>
      </c>
      <c r="L398" s="164" t="str">
        <f t="shared" si="60"/>
        <v>СМР, ПНР, оборудование, материалы</v>
      </c>
      <c r="M398" s="165" t="s">
        <v>2856</v>
      </c>
      <c r="N398" s="62" t="s">
        <v>2675</v>
      </c>
      <c r="O398" s="164" t="s">
        <v>2857</v>
      </c>
      <c r="P398" s="165" t="s">
        <v>2858</v>
      </c>
      <c r="Q398" s="242">
        <v>29469.594337054776</v>
      </c>
      <c r="R398" s="242">
        <f t="shared" si="61"/>
        <v>34774.121317724632</v>
      </c>
      <c r="S398" s="242">
        <v>20254.059774837428</v>
      </c>
      <c r="T398" s="242">
        <f t="shared" si="62"/>
        <v>23899.790534308162</v>
      </c>
      <c r="U398" s="242">
        <f t="shared" si="63"/>
        <v>20254.059774837428</v>
      </c>
      <c r="V398" s="242">
        <f t="shared" si="64"/>
        <v>23899.790534308162</v>
      </c>
      <c r="W398" s="163" t="s">
        <v>143</v>
      </c>
      <c r="X398" s="7" t="s">
        <v>133</v>
      </c>
      <c r="Y398" s="7" t="s">
        <v>133</v>
      </c>
      <c r="Z398" s="163" t="s">
        <v>144</v>
      </c>
      <c r="AA398" s="10">
        <v>42582</v>
      </c>
      <c r="AB398" s="10">
        <f>AA398+60</f>
        <v>42642</v>
      </c>
      <c r="AC398" s="163" t="s">
        <v>501</v>
      </c>
      <c r="AD398" s="220" t="s">
        <v>501</v>
      </c>
      <c r="AE398" s="164" t="str">
        <f t="shared" si="68"/>
        <v>Выполнение СМР, ПНР, оборудование, материалы</v>
      </c>
      <c r="AF398" s="165" t="s">
        <v>146</v>
      </c>
      <c r="AG398" s="163">
        <v>796</v>
      </c>
      <c r="AH398" s="163" t="s">
        <v>147</v>
      </c>
      <c r="AI398" s="163">
        <v>1</v>
      </c>
      <c r="AJ398" s="163">
        <v>45</v>
      </c>
      <c r="AK398" s="163" t="s">
        <v>1128</v>
      </c>
      <c r="AL398" s="243">
        <f t="shared" si="65"/>
        <v>42662</v>
      </c>
      <c r="AM398" s="243">
        <f t="shared" si="66"/>
        <v>42662</v>
      </c>
      <c r="AN398" s="10">
        <v>43830</v>
      </c>
      <c r="AO398" s="163" t="s">
        <v>724</v>
      </c>
      <c r="AP398" s="11" t="s">
        <v>501</v>
      </c>
      <c r="AQ398" s="11" t="s">
        <v>136</v>
      </c>
      <c r="AR398" s="244" t="s">
        <v>501</v>
      </c>
      <c r="AS398" s="7" t="s">
        <v>2859</v>
      </c>
      <c r="AT398" s="220" t="s">
        <v>4511</v>
      </c>
      <c r="AU398" s="164" t="s">
        <v>4512</v>
      </c>
      <c r="AV398" s="8" t="s">
        <v>2862</v>
      </c>
      <c r="AW398" s="245">
        <v>43830</v>
      </c>
      <c r="AX398" s="170">
        <v>36916.488799999999</v>
      </c>
      <c r="AY398" s="170">
        <v>35536.748453599997</v>
      </c>
      <c r="AZ398" s="220"/>
      <c r="BA398" s="220"/>
      <c r="BB398" s="163" t="s">
        <v>136</v>
      </c>
      <c r="BC398" s="7" t="s">
        <v>2925</v>
      </c>
      <c r="BD398" s="143">
        <v>1870.7236199999998</v>
      </c>
      <c r="BE398" s="123" t="s">
        <v>2864</v>
      </c>
    </row>
    <row r="399" spans="1:57" s="144" customFormat="1" ht="75.75" customHeight="1">
      <c r="A399" s="7">
        <v>2</v>
      </c>
      <c r="B399" s="7" t="s">
        <v>4513</v>
      </c>
      <c r="C399" s="7" t="s">
        <v>133</v>
      </c>
      <c r="D399" s="7" t="s">
        <v>2871</v>
      </c>
      <c r="E399" s="163" t="s">
        <v>2851</v>
      </c>
      <c r="F399" s="7" t="s">
        <v>2852</v>
      </c>
      <c r="G399" s="163" t="s">
        <v>2853</v>
      </c>
      <c r="H399" s="73" t="s">
        <v>408</v>
      </c>
      <c r="I399" s="11">
        <v>880935</v>
      </c>
      <c r="J399" s="164" t="s">
        <v>4514</v>
      </c>
      <c r="K399" s="164" t="s">
        <v>2937</v>
      </c>
      <c r="L399" s="164" t="str">
        <f t="shared" si="60"/>
        <v>СМР, ПНР, оборудование, материалы</v>
      </c>
      <c r="M399" s="165" t="s">
        <v>2856</v>
      </c>
      <c r="N399" s="62" t="s">
        <v>2675</v>
      </c>
      <c r="O399" s="164" t="s">
        <v>2857</v>
      </c>
      <c r="P399" s="165" t="s">
        <v>2858</v>
      </c>
      <c r="Q399" s="242">
        <v>13563.670752708933</v>
      </c>
      <c r="R399" s="242">
        <f t="shared" si="61"/>
        <v>16005.131488196541</v>
      </c>
      <c r="S399" s="242">
        <v>10511.844833349423</v>
      </c>
      <c r="T399" s="242">
        <f t="shared" si="62"/>
        <v>12403.976903352319</v>
      </c>
      <c r="U399" s="242">
        <f t="shared" si="63"/>
        <v>10511.844833349423</v>
      </c>
      <c r="V399" s="242">
        <f t="shared" si="64"/>
        <v>12403.976903352319</v>
      </c>
      <c r="W399" s="163" t="s">
        <v>3327</v>
      </c>
      <c r="X399" s="7" t="s">
        <v>133</v>
      </c>
      <c r="Y399" s="7" t="s">
        <v>133</v>
      </c>
      <c r="Z399" s="163" t="s">
        <v>144</v>
      </c>
      <c r="AA399" s="10">
        <v>42582</v>
      </c>
      <c r="AB399" s="10">
        <f t="shared" si="67"/>
        <v>42617</v>
      </c>
      <c r="AC399" s="163" t="s">
        <v>501</v>
      </c>
      <c r="AD399" s="220" t="s">
        <v>501</v>
      </c>
      <c r="AE399" s="164" t="str">
        <f t="shared" si="68"/>
        <v>Выполнение СМР, ПНР, оборудование, материалы</v>
      </c>
      <c r="AF399" s="165" t="s">
        <v>146</v>
      </c>
      <c r="AG399" s="163">
        <v>796</v>
      </c>
      <c r="AH399" s="163" t="s">
        <v>147</v>
      </c>
      <c r="AI399" s="163">
        <v>1</v>
      </c>
      <c r="AJ399" s="163">
        <v>45</v>
      </c>
      <c r="AK399" s="163" t="s">
        <v>1128</v>
      </c>
      <c r="AL399" s="243">
        <f t="shared" si="65"/>
        <v>42637</v>
      </c>
      <c r="AM399" s="243">
        <f t="shared" si="66"/>
        <v>42637</v>
      </c>
      <c r="AN399" s="10">
        <v>42735</v>
      </c>
      <c r="AO399" s="11">
        <v>2016</v>
      </c>
      <c r="AP399" s="11" t="s">
        <v>501</v>
      </c>
      <c r="AQ399" s="11" t="s">
        <v>136</v>
      </c>
      <c r="AR399" s="244" t="s">
        <v>501</v>
      </c>
      <c r="AS399" s="7" t="s">
        <v>2859</v>
      </c>
      <c r="AT399" s="220" t="s">
        <v>4515</v>
      </c>
      <c r="AU399" s="164" t="s">
        <v>4516</v>
      </c>
      <c r="AV399" s="8" t="s">
        <v>2862</v>
      </c>
      <c r="AW399" s="245">
        <v>42735</v>
      </c>
      <c r="AX399" s="170">
        <v>18674.830945599999</v>
      </c>
      <c r="AY399" s="170">
        <v>15826.127915799998</v>
      </c>
      <c r="AZ399" s="220"/>
      <c r="BA399" s="220"/>
      <c r="BB399" s="163" t="s">
        <v>136</v>
      </c>
      <c r="BC399" s="7" t="s">
        <v>2977</v>
      </c>
      <c r="BD399" s="143">
        <v>935.5581502</v>
      </c>
      <c r="BE399" s="123" t="s">
        <v>2864</v>
      </c>
    </row>
    <row r="400" spans="1:57" s="144" customFormat="1" ht="75.75" customHeight="1">
      <c r="A400" s="7">
        <v>2</v>
      </c>
      <c r="B400" s="7" t="s">
        <v>4517</v>
      </c>
      <c r="C400" s="7" t="s">
        <v>133</v>
      </c>
      <c r="D400" s="7" t="s">
        <v>2871</v>
      </c>
      <c r="E400" s="163" t="s">
        <v>2851</v>
      </c>
      <c r="F400" s="7" t="s">
        <v>2852</v>
      </c>
      <c r="G400" s="163" t="s">
        <v>2853</v>
      </c>
      <c r="H400" s="73" t="s">
        <v>408</v>
      </c>
      <c r="I400" s="11">
        <v>880936</v>
      </c>
      <c r="J400" s="164" t="s">
        <v>4518</v>
      </c>
      <c r="K400" s="164" t="s">
        <v>2937</v>
      </c>
      <c r="L400" s="164" t="str">
        <f t="shared" si="60"/>
        <v>СМР, ПНР, оборудование, материалы</v>
      </c>
      <c r="M400" s="165" t="s">
        <v>2856</v>
      </c>
      <c r="N400" s="62" t="s">
        <v>2675</v>
      </c>
      <c r="O400" s="164" t="s">
        <v>2857</v>
      </c>
      <c r="P400" s="165" t="s">
        <v>2858</v>
      </c>
      <c r="Q400" s="242">
        <v>8451.3949688436078</v>
      </c>
      <c r="R400" s="242">
        <f t="shared" si="61"/>
        <v>9972.6460632354574</v>
      </c>
      <c r="S400" s="242">
        <v>6549.8311008537967</v>
      </c>
      <c r="T400" s="242">
        <f t="shared" si="62"/>
        <v>7728.80069900748</v>
      </c>
      <c r="U400" s="242">
        <f t="shared" si="63"/>
        <v>6549.8311008537967</v>
      </c>
      <c r="V400" s="242">
        <f t="shared" si="64"/>
        <v>7728.80069900748</v>
      </c>
      <c r="W400" s="163" t="s">
        <v>3327</v>
      </c>
      <c r="X400" s="7" t="s">
        <v>133</v>
      </c>
      <c r="Y400" s="7" t="s">
        <v>133</v>
      </c>
      <c r="Z400" s="163" t="s">
        <v>144</v>
      </c>
      <c r="AA400" s="10">
        <v>42582</v>
      </c>
      <c r="AB400" s="10">
        <f t="shared" si="67"/>
        <v>42617</v>
      </c>
      <c r="AC400" s="163" t="s">
        <v>501</v>
      </c>
      <c r="AD400" s="220" t="s">
        <v>501</v>
      </c>
      <c r="AE400" s="164" t="str">
        <f t="shared" si="68"/>
        <v>Выполнение СМР, ПНР, оборудование, материалы</v>
      </c>
      <c r="AF400" s="165" t="s">
        <v>146</v>
      </c>
      <c r="AG400" s="163">
        <v>796</v>
      </c>
      <c r="AH400" s="163" t="s">
        <v>147</v>
      </c>
      <c r="AI400" s="163">
        <v>1</v>
      </c>
      <c r="AJ400" s="163">
        <v>45</v>
      </c>
      <c r="AK400" s="163" t="s">
        <v>1128</v>
      </c>
      <c r="AL400" s="243">
        <f t="shared" si="65"/>
        <v>42637</v>
      </c>
      <c r="AM400" s="243">
        <f t="shared" si="66"/>
        <v>42637</v>
      </c>
      <c r="AN400" s="10">
        <v>42735</v>
      </c>
      <c r="AO400" s="11">
        <v>2016</v>
      </c>
      <c r="AP400" s="11" t="s">
        <v>501</v>
      </c>
      <c r="AQ400" s="11" t="s">
        <v>136</v>
      </c>
      <c r="AR400" s="244" t="s">
        <v>501</v>
      </c>
      <c r="AS400" s="7" t="s">
        <v>2859</v>
      </c>
      <c r="AT400" s="220" t="s">
        <v>4519</v>
      </c>
      <c r="AU400" s="164" t="s">
        <v>4520</v>
      </c>
      <c r="AV400" s="8" t="s">
        <v>2862</v>
      </c>
      <c r="AW400" s="245">
        <v>42735</v>
      </c>
      <c r="AX400" s="170">
        <v>10671.3319706</v>
      </c>
      <c r="AY400" s="170">
        <v>9043.5016627999994</v>
      </c>
      <c r="AZ400" s="220"/>
      <c r="BA400" s="220"/>
      <c r="BB400" s="163" t="s">
        <v>136</v>
      </c>
      <c r="BC400" s="7" t="s">
        <v>2977</v>
      </c>
      <c r="BD400" s="143">
        <v>499.99900459999998</v>
      </c>
      <c r="BE400" s="123" t="s">
        <v>2864</v>
      </c>
    </row>
    <row r="401" spans="1:62" s="144" customFormat="1" ht="75.75" customHeight="1">
      <c r="A401" s="7">
        <v>2</v>
      </c>
      <c r="B401" s="7" t="s">
        <v>4521</v>
      </c>
      <c r="C401" s="7" t="s">
        <v>133</v>
      </c>
      <c r="D401" s="7" t="s">
        <v>2871</v>
      </c>
      <c r="E401" s="163" t="s">
        <v>2851</v>
      </c>
      <c r="F401" s="7" t="s">
        <v>2852</v>
      </c>
      <c r="G401" s="163" t="s">
        <v>2853</v>
      </c>
      <c r="H401" s="73" t="s">
        <v>408</v>
      </c>
      <c r="I401" s="11">
        <v>880937</v>
      </c>
      <c r="J401" s="164" t="s">
        <v>4522</v>
      </c>
      <c r="K401" s="164" t="s">
        <v>2937</v>
      </c>
      <c r="L401" s="164" t="str">
        <f t="shared" si="60"/>
        <v>СМР, ПНР, оборудование, материалы</v>
      </c>
      <c r="M401" s="165" t="s">
        <v>2856</v>
      </c>
      <c r="N401" s="62" t="s">
        <v>2675</v>
      </c>
      <c r="O401" s="164" t="s">
        <v>2857</v>
      </c>
      <c r="P401" s="165" t="s">
        <v>2858</v>
      </c>
      <c r="Q401" s="242">
        <v>10079.650753152002</v>
      </c>
      <c r="R401" s="242">
        <f t="shared" si="61"/>
        <v>11893.987888719361</v>
      </c>
      <c r="S401" s="242">
        <v>7811.7293336928014</v>
      </c>
      <c r="T401" s="242">
        <f t="shared" si="62"/>
        <v>9217.8406137575057</v>
      </c>
      <c r="U401" s="242">
        <f t="shared" si="63"/>
        <v>7811.7293336928014</v>
      </c>
      <c r="V401" s="242">
        <f t="shared" si="64"/>
        <v>9217.8406137575057</v>
      </c>
      <c r="W401" s="163" t="s">
        <v>3327</v>
      </c>
      <c r="X401" s="7" t="s">
        <v>133</v>
      </c>
      <c r="Y401" s="7" t="s">
        <v>133</v>
      </c>
      <c r="Z401" s="163" t="s">
        <v>144</v>
      </c>
      <c r="AA401" s="10">
        <v>42582</v>
      </c>
      <c r="AB401" s="10">
        <f t="shared" si="67"/>
        <v>42617</v>
      </c>
      <c r="AC401" s="163" t="s">
        <v>501</v>
      </c>
      <c r="AD401" s="220" t="s">
        <v>501</v>
      </c>
      <c r="AE401" s="164" t="str">
        <f t="shared" si="68"/>
        <v>Выполнение СМР, ПНР, оборудование, материалы</v>
      </c>
      <c r="AF401" s="165" t="s">
        <v>146</v>
      </c>
      <c r="AG401" s="163">
        <v>796</v>
      </c>
      <c r="AH401" s="163" t="s">
        <v>147</v>
      </c>
      <c r="AI401" s="163">
        <v>1</v>
      </c>
      <c r="AJ401" s="163">
        <v>45</v>
      </c>
      <c r="AK401" s="163" t="s">
        <v>1128</v>
      </c>
      <c r="AL401" s="243">
        <f t="shared" si="65"/>
        <v>42637</v>
      </c>
      <c r="AM401" s="243">
        <f t="shared" si="66"/>
        <v>42637</v>
      </c>
      <c r="AN401" s="10">
        <v>42735</v>
      </c>
      <c r="AO401" s="11">
        <v>2016</v>
      </c>
      <c r="AP401" s="11" t="s">
        <v>501</v>
      </c>
      <c r="AQ401" s="11" t="s">
        <v>136</v>
      </c>
      <c r="AR401" s="244" t="s">
        <v>501</v>
      </c>
      <c r="AS401" s="7" t="s">
        <v>2859</v>
      </c>
      <c r="AT401" s="220" t="s">
        <v>4523</v>
      </c>
      <c r="AU401" s="164" t="s">
        <v>4524</v>
      </c>
      <c r="AV401" s="8" t="s">
        <v>2862</v>
      </c>
      <c r="AW401" s="245">
        <v>42735</v>
      </c>
      <c r="AX401" s="170">
        <v>13339.164954399999</v>
      </c>
      <c r="AY401" s="170">
        <v>11304.377084399999</v>
      </c>
      <c r="AZ401" s="220"/>
      <c r="BA401" s="220"/>
      <c r="BB401" s="163" t="s">
        <v>136</v>
      </c>
      <c r="BC401" s="7" t="s">
        <v>2977</v>
      </c>
      <c r="BD401" s="143">
        <v>668.23356999999999</v>
      </c>
      <c r="BE401" s="123" t="s">
        <v>2864</v>
      </c>
    </row>
    <row r="402" spans="1:62" s="144" customFormat="1" ht="83.25" customHeight="1">
      <c r="A402" s="7">
        <v>2</v>
      </c>
      <c r="B402" s="7" t="s">
        <v>4525</v>
      </c>
      <c r="C402" s="7" t="s">
        <v>133</v>
      </c>
      <c r="D402" s="7" t="s">
        <v>2871</v>
      </c>
      <c r="E402" s="163" t="s">
        <v>2851</v>
      </c>
      <c r="F402" s="7" t="s">
        <v>2852</v>
      </c>
      <c r="G402" s="163" t="s">
        <v>2853</v>
      </c>
      <c r="H402" s="73" t="s">
        <v>408</v>
      </c>
      <c r="I402" s="11">
        <v>880938</v>
      </c>
      <c r="J402" s="164" t="s">
        <v>4526</v>
      </c>
      <c r="K402" s="164" t="s">
        <v>2937</v>
      </c>
      <c r="L402" s="164" t="str">
        <f t="shared" ref="L402:L434" si="69">K402</f>
        <v>СМР, ПНР, оборудование, материалы</v>
      </c>
      <c r="M402" s="165" t="s">
        <v>2856</v>
      </c>
      <c r="N402" s="62" t="s">
        <v>2675</v>
      </c>
      <c r="O402" s="164" t="s">
        <v>2857</v>
      </c>
      <c r="P402" s="165" t="s">
        <v>2858</v>
      </c>
      <c r="Q402" s="242">
        <v>3197.7116671838712</v>
      </c>
      <c r="R402" s="242">
        <f t="shared" ref="R402:R434" si="70">Q402*1.18</f>
        <v>3773.2997672769679</v>
      </c>
      <c r="S402" s="242">
        <v>2478.2265420674998</v>
      </c>
      <c r="T402" s="242">
        <f t="shared" ref="T402:T434" si="71">S402*1.18</f>
        <v>2924.3073196396494</v>
      </c>
      <c r="U402" s="242">
        <f t="shared" ref="U402:U434" si="72">S402</f>
        <v>2478.2265420674998</v>
      </c>
      <c r="V402" s="242">
        <f t="shared" ref="V402:V434" si="73">U402*1.18</f>
        <v>2924.3073196396494</v>
      </c>
      <c r="W402" s="163" t="s">
        <v>3327</v>
      </c>
      <c r="X402" s="7" t="s">
        <v>133</v>
      </c>
      <c r="Y402" s="7" t="s">
        <v>133</v>
      </c>
      <c r="Z402" s="163" t="s">
        <v>144</v>
      </c>
      <c r="AA402" s="10">
        <v>42582</v>
      </c>
      <c r="AB402" s="10">
        <f t="shared" si="67"/>
        <v>42617</v>
      </c>
      <c r="AC402" s="163" t="s">
        <v>501</v>
      </c>
      <c r="AD402" s="220" t="s">
        <v>501</v>
      </c>
      <c r="AE402" s="164" t="str">
        <f t="shared" si="68"/>
        <v>Выполнение СМР, ПНР, оборудование, материалы</v>
      </c>
      <c r="AF402" s="165" t="s">
        <v>146</v>
      </c>
      <c r="AG402" s="163">
        <v>796</v>
      </c>
      <c r="AH402" s="163" t="s">
        <v>147</v>
      </c>
      <c r="AI402" s="163">
        <v>1</v>
      </c>
      <c r="AJ402" s="163">
        <v>45</v>
      </c>
      <c r="AK402" s="163" t="s">
        <v>1128</v>
      </c>
      <c r="AL402" s="243">
        <f t="shared" ref="AL402:AL434" si="74">AB402+20</f>
        <v>42637</v>
      </c>
      <c r="AM402" s="243">
        <f t="shared" ref="AM402:AM434" si="75">AL402</f>
        <v>42637</v>
      </c>
      <c r="AN402" s="10">
        <v>42735</v>
      </c>
      <c r="AO402" s="11">
        <v>2016</v>
      </c>
      <c r="AP402" s="11" t="s">
        <v>501</v>
      </c>
      <c r="AQ402" s="11" t="s">
        <v>136</v>
      </c>
      <c r="AR402" s="244" t="s">
        <v>501</v>
      </c>
      <c r="AS402" s="7" t="s">
        <v>2859</v>
      </c>
      <c r="AT402" s="220" t="s">
        <v>4527</v>
      </c>
      <c r="AU402" s="164" t="s">
        <v>4528</v>
      </c>
      <c r="AV402" s="8" t="s">
        <v>2862</v>
      </c>
      <c r="AW402" s="245">
        <v>42735</v>
      </c>
      <c r="AX402" s="170">
        <v>4001.7494815999999</v>
      </c>
      <c r="AY402" s="170">
        <v>3391.3131205999998</v>
      </c>
      <c r="AZ402" s="220"/>
      <c r="BA402" s="220"/>
      <c r="BB402" s="163" t="s">
        <v>136</v>
      </c>
      <c r="BC402" s="7" t="s">
        <v>2977</v>
      </c>
      <c r="BD402" s="143">
        <v>193.03478399999997</v>
      </c>
      <c r="BE402" s="123" t="s">
        <v>2864</v>
      </c>
    </row>
    <row r="403" spans="1:62" s="144" customFormat="1" ht="83.25" customHeight="1">
      <c r="A403" s="7">
        <v>2</v>
      </c>
      <c r="B403" s="7" t="s">
        <v>4529</v>
      </c>
      <c r="C403" s="7" t="s">
        <v>133</v>
      </c>
      <c r="D403" s="7" t="s">
        <v>2871</v>
      </c>
      <c r="E403" s="163" t="s">
        <v>2851</v>
      </c>
      <c r="F403" s="7" t="s">
        <v>2852</v>
      </c>
      <c r="G403" s="163" t="s">
        <v>2853</v>
      </c>
      <c r="H403" s="73" t="s">
        <v>408</v>
      </c>
      <c r="I403" s="11">
        <v>880939</v>
      </c>
      <c r="J403" s="164" t="s">
        <v>4530</v>
      </c>
      <c r="K403" s="164" t="s">
        <v>2937</v>
      </c>
      <c r="L403" s="164" t="str">
        <f t="shared" si="69"/>
        <v>СМР, ПНР, оборудование, материалы</v>
      </c>
      <c r="M403" s="165" t="s">
        <v>2856</v>
      </c>
      <c r="N403" s="62" t="s">
        <v>2675</v>
      </c>
      <c r="O403" s="164" t="s">
        <v>2857</v>
      </c>
      <c r="P403" s="165" t="s">
        <v>2858</v>
      </c>
      <c r="Q403" s="242">
        <v>4284.8496764662423</v>
      </c>
      <c r="R403" s="242">
        <f t="shared" si="70"/>
        <v>5056.1226182301652</v>
      </c>
      <c r="S403" s="242">
        <v>3320.7584992613374</v>
      </c>
      <c r="T403" s="242">
        <f t="shared" si="71"/>
        <v>3918.4950291283781</v>
      </c>
      <c r="U403" s="242">
        <f t="shared" si="72"/>
        <v>3320.7584992613374</v>
      </c>
      <c r="V403" s="242">
        <f t="shared" si="73"/>
        <v>3918.4950291283781</v>
      </c>
      <c r="W403" s="163" t="s">
        <v>3327</v>
      </c>
      <c r="X403" s="7" t="s">
        <v>133</v>
      </c>
      <c r="Y403" s="7" t="s">
        <v>133</v>
      </c>
      <c r="Z403" s="163" t="s">
        <v>144</v>
      </c>
      <c r="AA403" s="10">
        <v>42582</v>
      </c>
      <c r="AB403" s="10">
        <f t="shared" si="67"/>
        <v>42617</v>
      </c>
      <c r="AC403" s="163" t="s">
        <v>501</v>
      </c>
      <c r="AD403" s="220" t="s">
        <v>501</v>
      </c>
      <c r="AE403" s="164" t="str">
        <f t="shared" si="68"/>
        <v>Выполнение СМР, ПНР, оборудование, материалы</v>
      </c>
      <c r="AF403" s="165" t="s">
        <v>146</v>
      </c>
      <c r="AG403" s="163">
        <v>796</v>
      </c>
      <c r="AH403" s="163" t="s">
        <v>147</v>
      </c>
      <c r="AI403" s="163">
        <v>1</v>
      </c>
      <c r="AJ403" s="163">
        <v>45</v>
      </c>
      <c r="AK403" s="163" t="s">
        <v>1128</v>
      </c>
      <c r="AL403" s="243">
        <f t="shared" si="74"/>
        <v>42637</v>
      </c>
      <c r="AM403" s="243">
        <f t="shared" si="75"/>
        <v>42637</v>
      </c>
      <c r="AN403" s="10">
        <v>42735</v>
      </c>
      <c r="AO403" s="11">
        <v>2016</v>
      </c>
      <c r="AP403" s="11" t="s">
        <v>501</v>
      </c>
      <c r="AQ403" s="11" t="s">
        <v>136</v>
      </c>
      <c r="AR403" s="244" t="s">
        <v>501</v>
      </c>
      <c r="AS403" s="7" t="s">
        <v>2859</v>
      </c>
      <c r="AT403" s="220" t="s">
        <v>4531</v>
      </c>
      <c r="AU403" s="164" t="s">
        <v>4532</v>
      </c>
      <c r="AV403" s="8" t="s">
        <v>2862</v>
      </c>
      <c r="AW403" s="245">
        <v>42735</v>
      </c>
      <c r="AX403" s="170">
        <v>5335.6659793999997</v>
      </c>
      <c r="AY403" s="170">
        <v>4521.7508313999997</v>
      </c>
      <c r="AZ403" s="220"/>
      <c r="BA403" s="220"/>
      <c r="BB403" s="163" t="s">
        <v>136</v>
      </c>
      <c r="BC403" s="7" t="s">
        <v>2977</v>
      </c>
      <c r="BD403" s="143">
        <v>257.37971199999998</v>
      </c>
      <c r="BE403" s="123" t="s">
        <v>2864</v>
      </c>
    </row>
    <row r="404" spans="1:62" s="144" customFormat="1" ht="83.25" customHeight="1">
      <c r="A404" s="7">
        <v>2</v>
      </c>
      <c r="B404" s="7" t="s">
        <v>4533</v>
      </c>
      <c r="C404" s="7" t="s">
        <v>133</v>
      </c>
      <c r="D404" s="7" t="s">
        <v>2871</v>
      </c>
      <c r="E404" s="163" t="s">
        <v>2851</v>
      </c>
      <c r="F404" s="7" t="s">
        <v>2852</v>
      </c>
      <c r="G404" s="163" t="s">
        <v>2853</v>
      </c>
      <c r="H404" s="73" t="s">
        <v>408</v>
      </c>
      <c r="I404" s="11">
        <v>880940</v>
      </c>
      <c r="J404" s="164" t="s">
        <v>4534</v>
      </c>
      <c r="K404" s="164" t="s">
        <v>2937</v>
      </c>
      <c r="L404" s="164" t="str">
        <f t="shared" si="69"/>
        <v>СМР, ПНР, оборудование, материалы</v>
      </c>
      <c r="M404" s="165" t="s">
        <v>2856</v>
      </c>
      <c r="N404" s="62" t="s">
        <v>2675</v>
      </c>
      <c r="O404" s="164" t="s">
        <v>2857</v>
      </c>
      <c r="P404" s="165" t="s">
        <v>2858</v>
      </c>
      <c r="Q404" s="242">
        <v>4284.8496764662423</v>
      </c>
      <c r="R404" s="242">
        <f t="shared" si="70"/>
        <v>5056.1226182301652</v>
      </c>
      <c r="S404" s="242">
        <v>3320.7584992613374</v>
      </c>
      <c r="T404" s="242">
        <f t="shared" si="71"/>
        <v>3918.4950291283781</v>
      </c>
      <c r="U404" s="242">
        <f t="shared" si="72"/>
        <v>3320.7584992613374</v>
      </c>
      <c r="V404" s="242">
        <f t="shared" si="73"/>
        <v>3918.4950291283781</v>
      </c>
      <c r="W404" s="163" t="s">
        <v>3327</v>
      </c>
      <c r="X404" s="7" t="s">
        <v>133</v>
      </c>
      <c r="Y404" s="7" t="s">
        <v>133</v>
      </c>
      <c r="Z404" s="163" t="s">
        <v>144</v>
      </c>
      <c r="AA404" s="10">
        <v>42582</v>
      </c>
      <c r="AB404" s="10">
        <f t="shared" si="67"/>
        <v>42617</v>
      </c>
      <c r="AC404" s="163" t="s">
        <v>501</v>
      </c>
      <c r="AD404" s="220" t="s">
        <v>501</v>
      </c>
      <c r="AE404" s="164" t="str">
        <f t="shared" si="68"/>
        <v>Выполнение СМР, ПНР, оборудование, материалы</v>
      </c>
      <c r="AF404" s="165" t="s">
        <v>146</v>
      </c>
      <c r="AG404" s="163">
        <v>796</v>
      </c>
      <c r="AH404" s="163" t="s">
        <v>147</v>
      </c>
      <c r="AI404" s="163">
        <v>1</v>
      </c>
      <c r="AJ404" s="163">
        <v>45</v>
      </c>
      <c r="AK404" s="163" t="s">
        <v>1128</v>
      </c>
      <c r="AL404" s="243">
        <f t="shared" si="74"/>
        <v>42637</v>
      </c>
      <c r="AM404" s="243">
        <f t="shared" si="75"/>
        <v>42637</v>
      </c>
      <c r="AN404" s="10">
        <v>42735</v>
      </c>
      <c r="AO404" s="11">
        <v>2016</v>
      </c>
      <c r="AP404" s="11" t="s">
        <v>501</v>
      </c>
      <c r="AQ404" s="11" t="s">
        <v>136</v>
      </c>
      <c r="AR404" s="244" t="s">
        <v>501</v>
      </c>
      <c r="AS404" s="7" t="s">
        <v>2859</v>
      </c>
      <c r="AT404" s="220" t="s">
        <v>4535</v>
      </c>
      <c r="AU404" s="164" t="s">
        <v>4536</v>
      </c>
      <c r="AV404" s="8" t="s">
        <v>2862</v>
      </c>
      <c r="AW404" s="245">
        <v>42735</v>
      </c>
      <c r="AX404" s="170">
        <v>5335.6659793999997</v>
      </c>
      <c r="AY404" s="170">
        <v>4521.7508313999997</v>
      </c>
      <c r="AZ404" s="220"/>
      <c r="BA404" s="220"/>
      <c r="BB404" s="163" t="s">
        <v>136</v>
      </c>
      <c r="BC404" s="7" t="s">
        <v>2977</v>
      </c>
      <c r="BD404" s="143">
        <v>257.37971199999998</v>
      </c>
      <c r="BE404" s="123" t="s">
        <v>2864</v>
      </c>
    </row>
    <row r="405" spans="1:62" s="144" customFormat="1" ht="75" customHeight="1">
      <c r="A405" s="7">
        <v>2</v>
      </c>
      <c r="B405" s="7" t="s">
        <v>4537</v>
      </c>
      <c r="C405" s="7" t="s">
        <v>133</v>
      </c>
      <c r="D405" s="7" t="s">
        <v>2871</v>
      </c>
      <c r="E405" s="163" t="s">
        <v>2851</v>
      </c>
      <c r="F405" s="7" t="s">
        <v>2852</v>
      </c>
      <c r="G405" s="163" t="s">
        <v>2853</v>
      </c>
      <c r="H405" s="73" t="s">
        <v>408</v>
      </c>
      <c r="I405" s="11">
        <v>880941</v>
      </c>
      <c r="J405" s="164" t="s">
        <v>4538</v>
      </c>
      <c r="K405" s="164" t="s">
        <v>2937</v>
      </c>
      <c r="L405" s="164" t="str">
        <f t="shared" si="69"/>
        <v>СМР, ПНР, оборудование, материалы</v>
      </c>
      <c r="M405" s="165" t="s">
        <v>2856</v>
      </c>
      <c r="N405" s="62" t="s">
        <v>2675</v>
      </c>
      <c r="O405" s="164" t="s">
        <v>2857</v>
      </c>
      <c r="P405" s="165" t="s">
        <v>2858</v>
      </c>
      <c r="Q405" s="242">
        <v>3197.7116671838712</v>
      </c>
      <c r="R405" s="242">
        <f t="shared" si="70"/>
        <v>3773.2997672769679</v>
      </c>
      <c r="S405" s="242">
        <v>2478.2265420674998</v>
      </c>
      <c r="T405" s="242">
        <f t="shared" si="71"/>
        <v>2924.3073196396494</v>
      </c>
      <c r="U405" s="242">
        <f t="shared" si="72"/>
        <v>2478.2265420674998</v>
      </c>
      <c r="V405" s="242">
        <f t="shared" si="73"/>
        <v>2924.3073196396494</v>
      </c>
      <c r="W405" s="163" t="s">
        <v>3327</v>
      </c>
      <c r="X405" s="7" t="s">
        <v>133</v>
      </c>
      <c r="Y405" s="7" t="s">
        <v>133</v>
      </c>
      <c r="Z405" s="163" t="s">
        <v>144</v>
      </c>
      <c r="AA405" s="10">
        <v>42582</v>
      </c>
      <c r="AB405" s="10">
        <f t="shared" si="67"/>
        <v>42617</v>
      </c>
      <c r="AC405" s="163" t="s">
        <v>501</v>
      </c>
      <c r="AD405" s="220" t="s">
        <v>501</v>
      </c>
      <c r="AE405" s="164" t="str">
        <f t="shared" si="68"/>
        <v>Выполнение СМР, ПНР, оборудование, материалы</v>
      </c>
      <c r="AF405" s="165" t="s">
        <v>146</v>
      </c>
      <c r="AG405" s="163">
        <v>796</v>
      </c>
      <c r="AH405" s="163" t="s">
        <v>147</v>
      </c>
      <c r="AI405" s="163">
        <v>1</v>
      </c>
      <c r="AJ405" s="163">
        <v>45</v>
      </c>
      <c r="AK405" s="163" t="s">
        <v>1128</v>
      </c>
      <c r="AL405" s="243">
        <f t="shared" si="74"/>
        <v>42637</v>
      </c>
      <c r="AM405" s="243">
        <f t="shared" si="75"/>
        <v>42637</v>
      </c>
      <c r="AN405" s="10">
        <v>42735</v>
      </c>
      <c r="AO405" s="11">
        <v>2016</v>
      </c>
      <c r="AP405" s="11" t="s">
        <v>501</v>
      </c>
      <c r="AQ405" s="11" t="s">
        <v>136</v>
      </c>
      <c r="AR405" s="244" t="s">
        <v>501</v>
      </c>
      <c r="AS405" s="7" t="s">
        <v>2859</v>
      </c>
      <c r="AT405" s="220" t="s">
        <v>4539</v>
      </c>
      <c r="AU405" s="164" t="s">
        <v>4540</v>
      </c>
      <c r="AV405" s="8" t="s">
        <v>2862</v>
      </c>
      <c r="AW405" s="245">
        <v>42735</v>
      </c>
      <c r="AX405" s="170">
        <v>4001.7494815999999</v>
      </c>
      <c r="AY405" s="170">
        <v>3391.3131205999998</v>
      </c>
      <c r="AZ405" s="220"/>
      <c r="BA405" s="220"/>
      <c r="BB405" s="163" t="s">
        <v>136</v>
      </c>
      <c r="BC405" s="7" t="s">
        <v>2977</v>
      </c>
      <c r="BD405" s="143">
        <v>193.03478399999997</v>
      </c>
      <c r="BE405" s="123" t="s">
        <v>2864</v>
      </c>
    </row>
    <row r="406" spans="1:62" s="144" customFormat="1" ht="75" customHeight="1">
      <c r="A406" s="7">
        <v>2</v>
      </c>
      <c r="B406" s="7" t="s">
        <v>4541</v>
      </c>
      <c r="C406" s="7" t="s">
        <v>133</v>
      </c>
      <c r="D406" s="7" t="s">
        <v>2871</v>
      </c>
      <c r="E406" s="163" t="s">
        <v>2851</v>
      </c>
      <c r="F406" s="7" t="s">
        <v>2852</v>
      </c>
      <c r="G406" s="163" t="s">
        <v>2853</v>
      </c>
      <c r="H406" s="73" t="s">
        <v>408</v>
      </c>
      <c r="I406" s="11">
        <v>880942</v>
      </c>
      <c r="J406" s="164" t="s">
        <v>4542</v>
      </c>
      <c r="K406" s="164" t="s">
        <v>2937</v>
      </c>
      <c r="L406" s="164" t="str">
        <f t="shared" si="69"/>
        <v>СМР, ПНР, оборудование, материалы</v>
      </c>
      <c r="M406" s="165" t="s">
        <v>2856</v>
      </c>
      <c r="N406" s="62" t="s">
        <v>2675</v>
      </c>
      <c r="O406" s="164" t="s">
        <v>2857</v>
      </c>
      <c r="P406" s="165" t="s">
        <v>2858</v>
      </c>
      <c r="Q406" s="242">
        <v>5390.5751245564225</v>
      </c>
      <c r="R406" s="242">
        <f t="shared" si="70"/>
        <v>6360.8786469765782</v>
      </c>
      <c r="S406" s="242">
        <v>4177.6957215312277</v>
      </c>
      <c r="T406" s="242">
        <f t="shared" si="71"/>
        <v>4929.6809514068482</v>
      </c>
      <c r="U406" s="242">
        <f t="shared" si="72"/>
        <v>4177.6957215312277</v>
      </c>
      <c r="V406" s="242">
        <f t="shared" si="73"/>
        <v>4929.6809514068482</v>
      </c>
      <c r="W406" s="163" t="s">
        <v>3327</v>
      </c>
      <c r="X406" s="7" t="s">
        <v>133</v>
      </c>
      <c r="Y406" s="7" t="s">
        <v>133</v>
      </c>
      <c r="Z406" s="163" t="s">
        <v>144</v>
      </c>
      <c r="AA406" s="10">
        <v>42582</v>
      </c>
      <c r="AB406" s="10">
        <f t="shared" si="67"/>
        <v>42617</v>
      </c>
      <c r="AC406" s="163" t="s">
        <v>501</v>
      </c>
      <c r="AD406" s="220" t="s">
        <v>501</v>
      </c>
      <c r="AE406" s="164" t="str">
        <f t="shared" si="68"/>
        <v>Выполнение СМР, ПНР, оборудование, материалы</v>
      </c>
      <c r="AF406" s="165" t="s">
        <v>146</v>
      </c>
      <c r="AG406" s="163">
        <v>796</v>
      </c>
      <c r="AH406" s="163" t="s">
        <v>147</v>
      </c>
      <c r="AI406" s="163">
        <v>1</v>
      </c>
      <c r="AJ406" s="163">
        <v>45</v>
      </c>
      <c r="AK406" s="163" t="s">
        <v>1128</v>
      </c>
      <c r="AL406" s="243">
        <f t="shared" si="74"/>
        <v>42637</v>
      </c>
      <c r="AM406" s="243">
        <f t="shared" si="75"/>
        <v>42637</v>
      </c>
      <c r="AN406" s="10">
        <v>42735</v>
      </c>
      <c r="AO406" s="11">
        <v>2016</v>
      </c>
      <c r="AP406" s="11" t="s">
        <v>501</v>
      </c>
      <c r="AQ406" s="11" t="s">
        <v>136</v>
      </c>
      <c r="AR406" s="244" t="s">
        <v>501</v>
      </c>
      <c r="AS406" s="7" t="s">
        <v>2859</v>
      </c>
      <c r="AT406" s="220" t="s">
        <v>4543</v>
      </c>
      <c r="AU406" s="164" t="s">
        <v>4544</v>
      </c>
      <c r="AV406" s="8" t="s">
        <v>2862</v>
      </c>
      <c r="AW406" s="245">
        <v>42735</v>
      </c>
      <c r="AX406" s="170">
        <v>7293.1465047610473</v>
      </c>
      <c r="AY406" s="170">
        <v>5652.1885421999996</v>
      </c>
      <c r="AZ406" s="220"/>
      <c r="BA406" s="220"/>
      <c r="BB406" s="163" t="s">
        <v>136</v>
      </c>
      <c r="BC406" s="7" t="s">
        <v>2977</v>
      </c>
      <c r="BD406" s="143">
        <v>324.99088</v>
      </c>
      <c r="BE406" s="123" t="s">
        <v>2864</v>
      </c>
    </row>
    <row r="407" spans="1:62" s="144" customFormat="1" ht="75" customHeight="1">
      <c r="A407" s="7">
        <v>2</v>
      </c>
      <c r="B407" s="7" t="s">
        <v>4545</v>
      </c>
      <c r="C407" s="7" t="s">
        <v>133</v>
      </c>
      <c r="D407" s="7" t="s">
        <v>2871</v>
      </c>
      <c r="E407" s="163" t="s">
        <v>2851</v>
      </c>
      <c r="F407" s="7" t="s">
        <v>2852</v>
      </c>
      <c r="G407" s="163" t="s">
        <v>2853</v>
      </c>
      <c r="H407" s="73" t="s">
        <v>408</v>
      </c>
      <c r="I407" s="11">
        <v>880943</v>
      </c>
      <c r="J407" s="164" t="s">
        <v>4546</v>
      </c>
      <c r="K407" s="164" t="s">
        <v>2937</v>
      </c>
      <c r="L407" s="164" t="str">
        <f t="shared" si="69"/>
        <v>СМР, ПНР, оборудование, материалы</v>
      </c>
      <c r="M407" s="165" t="s">
        <v>2856</v>
      </c>
      <c r="N407" s="62" t="s">
        <v>2675</v>
      </c>
      <c r="O407" s="164" t="s">
        <v>2857</v>
      </c>
      <c r="P407" s="165" t="s">
        <v>2858</v>
      </c>
      <c r="Q407" s="242">
        <v>5390.5751245564225</v>
      </c>
      <c r="R407" s="242">
        <f t="shared" si="70"/>
        <v>6360.8786469765782</v>
      </c>
      <c r="S407" s="242">
        <v>4177.6957215312277</v>
      </c>
      <c r="T407" s="242">
        <f t="shared" si="71"/>
        <v>4929.6809514068482</v>
      </c>
      <c r="U407" s="242">
        <f t="shared" si="72"/>
        <v>4177.6957215312277</v>
      </c>
      <c r="V407" s="242">
        <f t="shared" si="73"/>
        <v>4929.6809514068482</v>
      </c>
      <c r="W407" s="163" t="s">
        <v>3327</v>
      </c>
      <c r="X407" s="7" t="s">
        <v>133</v>
      </c>
      <c r="Y407" s="7" t="s">
        <v>133</v>
      </c>
      <c r="Z407" s="163" t="s">
        <v>144</v>
      </c>
      <c r="AA407" s="10">
        <v>42582</v>
      </c>
      <c r="AB407" s="10">
        <f t="shared" si="67"/>
        <v>42617</v>
      </c>
      <c r="AC407" s="163" t="s">
        <v>501</v>
      </c>
      <c r="AD407" s="220" t="s">
        <v>501</v>
      </c>
      <c r="AE407" s="164" t="str">
        <f t="shared" si="68"/>
        <v>Выполнение СМР, ПНР, оборудование, материалы</v>
      </c>
      <c r="AF407" s="165" t="s">
        <v>146</v>
      </c>
      <c r="AG407" s="163">
        <v>796</v>
      </c>
      <c r="AH407" s="163" t="s">
        <v>147</v>
      </c>
      <c r="AI407" s="163">
        <v>1</v>
      </c>
      <c r="AJ407" s="163">
        <v>45</v>
      </c>
      <c r="AK407" s="163" t="s">
        <v>1128</v>
      </c>
      <c r="AL407" s="243">
        <f t="shared" si="74"/>
        <v>42637</v>
      </c>
      <c r="AM407" s="243">
        <f t="shared" si="75"/>
        <v>42637</v>
      </c>
      <c r="AN407" s="10">
        <v>42735</v>
      </c>
      <c r="AO407" s="11">
        <v>2016</v>
      </c>
      <c r="AP407" s="11" t="s">
        <v>501</v>
      </c>
      <c r="AQ407" s="11" t="s">
        <v>136</v>
      </c>
      <c r="AR407" s="244" t="s">
        <v>501</v>
      </c>
      <c r="AS407" s="7" t="s">
        <v>2859</v>
      </c>
      <c r="AT407" s="220" t="s">
        <v>4547</v>
      </c>
      <c r="AU407" s="164" t="s">
        <v>4548</v>
      </c>
      <c r="AV407" s="8" t="s">
        <v>2862</v>
      </c>
      <c r="AW407" s="245">
        <v>42735</v>
      </c>
      <c r="AX407" s="170">
        <v>7293.1465047610473</v>
      </c>
      <c r="AY407" s="170">
        <v>5652.1885421999996</v>
      </c>
      <c r="AZ407" s="220"/>
      <c r="BA407" s="220"/>
      <c r="BB407" s="163" t="s">
        <v>136</v>
      </c>
      <c r="BC407" s="7" t="s">
        <v>2977</v>
      </c>
      <c r="BD407" s="143">
        <v>324.99088</v>
      </c>
      <c r="BE407" s="123" t="s">
        <v>2864</v>
      </c>
    </row>
    <row r="408" spans="1:62" s="144" customFormat="1" ht="93" customHeight="1">
      <c r="A408" s="7">
        <v>2</v>
      </c>
      <c r="B408" s="7" t="s">
        <v>4549</v>
      </c>
      <c r="C408" s="7" t="s">
        <v>133</v>
      </c>
      <c r="D408" s="7" t="s">
        <v>2871</v>
      </c>
      <c r="E408" s="163" t="s">
        <v>2851</v>
      </c>
      <c r="F408" s="7" t="s">
        <v>2852</v>
      </c>
      <c r="G408" s="163" t="s">
        <v>2853</v>
      </c>
      <c r="H408" s="73" t="s">
        <v>408</v>
      </c>
      <c r="I408" s="11">
        <v>880944</v>
      </c>
      <c r="J408" s="164" t="s">
        <v>4550</v>
      </c>
      <c r="K408" s="164" t="s">
        <v>2937</v>
      </c>
      <c r="L408" s="164" t="str">
        <f t="shared" si="69"/>
        <v>СМР, ПНР, оборудование, материалы</v>
      </c>
      <c r="M408" s="165" t="s">
        <v>2856</v>
      </c>
      <c r="N408" s="62" t="s">
        <v>2675</v>
      </c>
      <c r="O408" s="164" t="s">
        <v>2857</v>
      </c>
      <c r="P408" s="165" t="s">
        <v>2858</v>
      </c>
      <c r="Q408" s="242">
        <v>9407.3073237038261</v>
      </c>
      <c r="R408" s="242">
        <f t="shared" si="70"/>
        <v>11100.622641970514</v>
      </c>
      <c r="S408" s="242">
        <v>7290.6631758704652</v>
      </c>
      <c r="T408" s="242">
        <f t="shared" si="71"/>
        <v>8602.9825475271482</v>
      </c>
      <c r="U408" s="242">
        <f t="shared" si="72"/>
        <v>7290.6631758704652</v>
      </c>
      <c r="V408" s="242">
        <f t="shared" si="73"/>
        <v>8602.9825475271482</v>
      </c>
      <c r="W408" s="163" t="s">
        <v>289</v>
      </c>
      <c r="X408" s="7" t="s">
        <v>133</v>
      </c>
      <c r="Y408" s="7" t="s">
        <v>133</v>
      </c>
      <c r="Z408" s="163" t="s">
        <v>144</v>
      </c>
      <c r="AA408" s="10">
        <v>42644</v>
      </c>
      <c r="AB408" s="10">
        <f>AA408+45</f>
        <v>42689</v>
      </c>
      <c r="AC408" s="163" t="s">
        <v>501</v>
      </c>
      <c r="AD408" s="220" t="s">
        <v>501</v>
      </c>
      <c r="AE408" s="164" t="str">
        <f t="shared" si="68"/>
        <v>Выполнение СМР, ПНР, оборудование, материалы</v>
      </c>
      <c r="AF408" s="165" t="s">
        <v>146</v>
      </c>
      <c r="AG408" s="163">
        <v>796</v>
      </c>
      <c r="AH408" s="163" t="s">
        <v>147</v>
      </c>
      <c r="AI408" s="163">
        <v>1</v>
      </c>
      <c r="AJ408" s="163">
        <v>45</v>
      </c>
      <c r="AK408" s="163" t="s">
        <v>1128</v>
      </c>
      <c r="AL408" s="243">
        <f t="shared" si="74"/>
        <v>42709</v>
      </c>
      <c r="AM408" s="243">
        <f t="shared" si="75"/>
        <v>42709</v>
      </c>
      <c r="AN408" s="10">
        <v>42735</v>
      </c>
      <c r="AO408" s="11">
        <v>2016</v>
      </c>
      <c r="AP408" s="11" t="s">
        <v>501</v>
      </c>
      <c r="AQ408" s="11" t="s">
        <v>136</v>
      </c>
      <c r="AR408" s="244" t="s">
        <v>501</v>
      </c>
      <c r="AS408" s="7" t="s">
        <v>2859</v>
      </c>
      <c r="AT408" s="220" t="s">
        <v>4551</v>
      </c>
      <c r="AU408" s="164" t="s">
        <v>4552</v>
      </c>
      <c r="AV408" s="8" t="s">
        <v>2862</v>
      </c>
      <c r="AW408" s="245">
        <v>42735</v>
      </c>
      <c r="AX408" s="170">
        <v>11680.7492</v>
      </c>
      <c r="AY408" s="170">
        <v>9928.637999999999</v>
      </c>
      <c r="AZ408" s="220"/>
      <c r="BA408" s="220"/>
      <c r="BB408" s="163" t="s">
        <v>136</v>
      </c>
      <c r="BC408" s="7" t="s">
        <v>2925</v>
      </c>
      <c r="BD408" s="143">
        <v>446.66539999999992</v>
      </c>
      <c r="BE408" s="123" t="s">
        <v>2864</v>
      </c>
    </row>
    <row r="409" spans="1:62" s="144" customFormat="1" ht="111" customHeight="1">
      <c r="A409" s="7">
        <v>2</v>
      </c>
      <c r="B409" s="7" t="s">
        <v>4553</v>
      </c>
      <c r="C409" s="7" t="s">
        <v>133</v>
      </c>
      <c r="D409" s="7" t="s">
        <v>2871</v>
      </c>
      <c r="E409" s="171" t="s">
        <v>4661</v>
      </c>
      <c r="F409" s="7" t="s">
        <v>2852</v>
      </c>
      <c r="G409" s="163" t="s">
        <v>2853</v>
      </c>
      <c r="H409" s="262" t="s">
        <v>136</v>
      </c>
      <c r="I409" s="11">
        <v>880945</v>
      </c>
      <c r="J409" s="164" t="s">
        <v>4554</v>
      </c>
      <c r="K409" s="164" t="s">
        <v>2937</v>
      </c>
      <c r="L409" s="164" t="str">
        <f t="shared" si="69"/>
        <v>СМР, ПНР, оборудование, материалы</v>
      </c>
      <c r="M409" s="165" t="s">
        <v>2856</v>
      </c>
      <c r="N409" s="62" t="s">
        <v>2675</v>
      </c>
      <c r="O409" s="164" t="s">
        <v>2857</v>
      </c>
      <c r="P409" s="165" t="s">
        <v>2858</v>
      </c>
      <c r="Q409" s="242">
        <v>46049.047253121797</v>
      </c>
      <c r="R409" s="242">
        <f t="shared" si="70"/>
        <v>54337.875758683716</v>
      </c>
      <c r="S409" s="242">
        <v>32234.333077185252</v>
      </c>
      <c r="T409" s="242">
        <f t="shared" si="71"/>
        <v>38036.513031078597</v>
      </c>
      <c r="U409" s="242">
        <f t="shared" si="72"/>
        <v>32234.333077185252</v>
      </c>
      <c r="V409" s="242">
        <f t="shared" si="73"/>
        <v>38036.513031078597</v>
      </c>
      <c r="W409" s="163" t="s">
        <v>143</v>
      </c>
      <c r="X409" s="7" t="s">
        <v>133</v>
      </c>
      <c r="Y409" s="7" t="s">
        <v>133</v>
      </c>
      <c r="Z409" s="163" t="s">
        <v>144</v>
      </c>
      <c r="AA409" s="10">
        <v>42520</v>
      </c>
      <c r="AB409" s="10">
        <f>AA409+60</f>
        <v>42580</v>
      </c>
      <c r="AC409" s="163" t="s">
        <v>501</v>
      </c>
      <c r="AD409" s="220" t="s">
        <v>501</v>
      </c>
      <c r="AE409" s="164" t="str">
        <f t="shared" si="68"/>
        <v>Выполнение СМР, ПНР, оборудование, материалы</v>
      </c>
      <c r="AF409" s="165" t="s">
        <v>146</v>
      </c>
      <c r="AG409" s="163">
        <v>796</v>
      </c>
      <c r="AH409" s="163" t="s">
        <v>147</v>
      </c>
      <c r="AI409" s="163">
        <v>1</v>
      </c>
      <c r="AJ409" s="163">
        <v>45</v>
      </c>
      <c r="AK409" s="163" t="s">
        <v>1128</v>
      </c>
      <c r="AL409" s="243">
        <f t="shared" si="74"/>
        <v>42600</v>
      </c>
      <c r="AM409" s="243">
        <f t="shared" si="75"/>
        <v>42600</v>
      </c>
      <c r="AN409" s="10">
        <v>43830</v>
      </c>
      <c r="AO409" s="163" t="s">
        <v>724</v>
      </c>
      <c r="AP409" s="11" t="s">
        <v>501</v>
      </c>
      <c r="AQ409" s="11" t="s">
        <v>136</v>
      </c>
      <c r="AR409" s="244" t="s">
        <v>501</v>
      </c>
      <c r="AS409" s="7" t="s">
        <v>2859</v>
      </c>
      <c r="AT409" s="220" t="s">
        <v>4555</v>
      </c>
      <c r="AU409" s="164" t="s">
        <v>4556</v>
      </c>
      <c r="AV409" s="8" t="s">
        <v>2862</v>
      </c>
      <c r="AW409" s="245">
        <v>43830</v>
      </c>
      <c r="AX409" s="170">
        <v>54866.981548199998</v>
      </c>
      <c r="AY409" s="170">
        <v>54866.981548200005</v>
      </c>
      <c r="AZ409" s="220"/>
      <c r="BA409" s="220"/>
      <c r="BB409" s="163" t="s">
        <v>136</v>
      </c>
      <c r="BC409" s="171" t="s">
        <v>4661</v>
      </c>
      <c r="BD409" s="143">
        <v>494.41999999999996</v>
      </c>
      <c r="BE409" s="123" t="s">
        <v>2864</v>
      </c>
    </row>
    <row r="410" spans="1:62" s="144" customFormat="1" ht="93" customHeight="1">
      <c r="A410" s="7">
        <v>2</v>
      </c>
      <c r="B410" s="7" t="s">
        <v>4557</v>
      </c>
      <c r="C410" s="7" t="s">
        <v>133</v>
      </c>
      <c r="D410" s="7" t="s">
        <v>2871</v>
      </c>
      <c r="E410" s="171" t="s">
        <v>4661</v>
      </c>
      <c r="F410" s="7" t="s">
        <v>2852</v>
      </c>
      <c r="G410" s="163" t="s">
        <v>2853</v>
      </c>
      <c r="H410" s="262" t="s">
        <v>136</v>
      </c>
      <c r="I410" s="11">
        <v>880946</v>
      </c>
      <c r="J410" s="164" t="s">
        <v>4558</v>
      </c>
      <c r="K410" s="164" t="s">
        <v>2937</v>
      </c>
      <c r="L410" s="164" t="str">
        <f t="shared" si="69"/>
        <v>СМР, ПНР, оборудование, материалы</v>
      </c>
      <c r="M410" s="165" t="s">
        <v>2856</v>
      </c>
      <c r="N410" s="62" t="s">
        <v>2675</v>
      </c>
      <c r="O410" s="164" t="s">
        <v>2857</v>
      </c>
      <c r="P410" s="165" t="s">
        <v>2858</v>
      </c>
      <c r="Q410" s="242">
        <v>10928.968358112335</v>
      </c>
      <c r="R410" s="242">
        <f t="shared" si="70"/>
        <v>12896.182662572555</v>
      </c>
      <c r="S410" s="242">
        <v>7650.2778506786353</v>
      </c>
      <c r="T410" s="242">
        <f t="shared" si="71"/>
        <v>9027.3278638007887</v>
      </c>
      <c r="U410" s="242">
        <f t="shared" si="72"/>
        <v>7650.2778506786353</v>
      </c>
      <c r="V410" s="242">
        <f t="shared" si="73"/>
        <v>9027.3278638007887</v>
      </c>
      <c r="W410" s="163" t="s">
        <v>289</v>
      </c>
      <c r="X410" s="7" t="s">
        <v>133</v>
      </c>
      <c r="Y410" s="7" t="s">
        <v>133</v>
      </c>
      <c r="Z410" s="163" t="s">
        <v>144</v>
      </c>
      <c r="AA410" s="10">
        <v>42520</v>
      </c>
      <c r="AB410" s="10">
        <f>AA410+45</f>
        <v>42565</v>
      </c>
      <c r="AC410" s="163" t="s">
        <v>501</v>
      </c>
      <c r="AD410" s="220" t="s">
        <v>501</v>
      </c>
      <c r="AE410" s="164" t="str">
        <f t="shared" si="68"/>
        <v>Выполнение СМР, ПНР, оборудование, материалы</v>
      </c>
      <c r="AF410" s="165" t="s">
        <v>146</v>
      </c>
      <c r="AG410" s="163">
        <v>796</v>
      </c>
      <c r="AH410" s="163" t="s">
        <v>147</v>
      </c>
      <c r="AI410" s="163">
        <v>1</v>
      </c>
      <c r="AJ410" s="163">
        <v>45</v>
      </c>
      <c r="AK410" s="163" t="s">
        <v>1128</v>
      </c>
      <c r="AL410" s="243">
        <f t="shared" si="74"/>
        <v>42585</v>
      </c>
      <c r="AM410" s="243">
        <f t="shared" si="75"/>
        <v>42585</v>
      </c>
      <c r="AN410" s="10">
        <v>43830</v>
      </c>
      <c r="AO410" s="163" t="s">
        <v>724</v>
      </c>
      <c r="AP410" s="11" t="s">
        <v>501</v>
      </c>
      <c r="AQ410" s="11" t="s">
        <v>136</v>
      </c>
      <c r="AR410" s="244" t="s">
        <v>501</v>
      </c>
      <c r="AS410" s="7" t="s">
        <v>2859</v>
      </c>
      <c r="AT410" s="220" t="s">
        <v>4559</v>
      </c>
      <c r="AU410" s="164" t="s">
        <v>4560</v>
      </c>
      <c r="AV410" s="8" t="s">
        <v>2862</v>
      </c>
      <c r="AW410" s="245">
        <v>43830</v>
      </c>
      <c r="AX410" s="170">
        <v>13448.8478306</v>
      </c>
      <c r="AY410" s="170">
        <v>13448.847830599998</v>
      </c>
      <c r="AZ410" s="220"/>
      <c r="BA410" s="220"/>
      <c r="BB410" s="163" t="s">
        <v>136</v>
      </c>
      <c r="BC410" s="171" t="s">
        <v>4661</v>
      </c>
      <c r="BD410" s="143">
        <v>173.45999999999998</v>
      </c>
      <c r="BE410" s="123" t="s">
        <v>2864</v>
      </c>
    </row>
    <row r="411" spans="1:62" s="144" customFormat="1" ht="93" customHeight="1">
      <c r="A411" s="7">
        <v>2</v>
      </c>
      <c r="B411" s="7" t="s">
        <v>4561</v>
      </c>
      <c r="C411" s="7" t="s">
        <v>133</v>
      </c>
      <c r="D411" s="7" t="s">
        <v>2871</v>
      </c>
      <c r="E411" s="171" t="s">
        <v>4661</v>
      </c>
      <c r="F411" s="7" t="s">
        <v>2852</v>
      </c>
      <c r="G411" s="163" t="s">
        <v>2853</v>
      </c>
      <c r="H411" s="163" t="s">
        <v>136</v>
      </c>
      <c r="I411" s="11">
        <v>880947</v>
      </c>
      <c r="J411" s="164" t="s">
        <v>4562</v>
      </c>
      <c r="K411" s="164" t="s">
        <v>2937</v>
      </c>
      <c r="L411" s="164" t="str">
        <f t="shared" si="69"/>
        <v>СМР, ПНР, оборудование, материалы</v>
      </c>
      <c r="M411" s="165" t="s">
        <v>2856</v>
      </c>
      <c r="N411" s="62" t="s">
        <v>2675</v>
      </c>
      <c r="O411" s="164" t="s">
        <v>2857</v>
      </c>
      <c r="P411" s="165" t="s">
        <v>2858</v>
      </c>
      <c r="Q411" s="242">
        <v>286014.20321279432</v>
      </c>
      <c r="R411" s="242">
        <f t="shared" si="70"/>
        <v>337496.75979109731</v>
      </c>
      <c r="S411" s="242">
        <v>200209.94224895598</v>
      </c>
      <c r="T411" s="242">
        <f t="shared" si="71"/>
        <v>236247.73185376805</v>
      </c>
      <c r="U411" s="242">
        <f t="shared" si="72"/>
        <v>200209.94224895598</v>
      </c>
      <c r="V411" s="242">
        <f t="shared" si="73"/>
        <v>236247.73185376805</v>
      </c>
      <c r="W411" s="163" t="s">
        <v>143</v>
      </c>
      <c r="X411" s="7" t="s">
        <v>133</v>
      </c>
      <c r="Y411" s="7" t="s">
        <v>133</v>
      </c>
      <c r="Z411" s="163" t="s">
        <v>144</v>
      </c>
      <c r="AA411" s="10">
        <v>42520</v>
      </c>
      <c r="AB411" s="10">
        <f t="shared" ref="AB411:AB412" si="76">AA411+60</f>
        <v>42580</v>
      </c>
      <c r="AC411" s="163" t="s">
        <v>501</v>
      </c>
      <c r="AD411" s="220" t="s">
        <v>501</v>
      </c>
      <c r="AE411" s="164" t="str">
        <f t="shared" si="68"/>
        <v>Выполнение СМР, ПНР, оборудование, материалы</v>
      </c>
      <c r="AF411" s="165" t="s">
        <v>146</v>
      </c>
      <c r="AG411" s="163">
        <v>796</v>
      </c>
      <c r="AH411" s="163" t="s">
        <v>147</v>
      </c>
      <c r="AI411" s="163">
        <v>1</v>
      </c>
      <c r="AJ411" s="163">
        <v>45</v>
      </c>
      <c r="AK411" s="163" t="s">
        <v>1128</v>
      </c>
      <c r="AL411" s="243">
        <f t="shared" si="74"/>
        <v>42600</v>
      </c>
      <c r="AM411" s="243">
        <f t="shared" si="75"/>
        <v>42600</v>
      </c>
      <c r="AN411" s="10">
        <v>43830</v>
      </c>
      <c r="AO411" s="163" t="s">
        <v>724</v>
      </c>
      <c r="AP411" s="11" t="s">
        <v>501</v>
      </c>
      <c r="AQ411" s="11" t="s">
        <v>136</v>
      </c>
      <c r="AR411" s="244" t="s">
        <v>501</v>
      </c>
      <c r="AS411" s="7" t="s">
        <v>2859</v>
      </c>
      <c r="AT411" s="220" t="s">
        <v>4563</v>
      </c>
      <c r="AU411" s="164" t="s">
        <v>4564</v>
      </c>
      <c r="AV411" s="8" t="s">
        <v>2862</v>
      </c>
      <c r="AW411" s="245">
        <v>43830</v>
      </c>
      <c r="AX411" s="170">
        <v>338380.2549456</v>
      </c>
      <c r="AY411" s="170">
        <v>338380.25494559994</v>
      </c>
      <c r="AZ411" s="220"/>
      <c r="BA411" s="220"/>
      <c r="BB411" s="163" t="s">
        <v>136</v>
      </c>
      <c r="BC411" s="171" t="s">
        <v>4661</v>
      </c>
      <c r="BD411" s="143">
        <v>495.15020759999999</v>
      </c>
      <c r="BE411" s="123" t="s">
        <v>2864</v>
      </c>
    </row>
    <row r="412" spans="1:62" s="315" customFormat="1" ht="93" customHeight="1">
      <c r="A412" s="266">
        <v>2</v>
      </c>
      <c r="B412" s="266" t="s">
        <v>4565</v>
      </c>
      <c r="C412" s="266" t="s">
        <v>133</v>
      </c>
      <c r="D412" s="266" t="s">
        <v>2871</v>
      </c>
      <c r="E412" s="269" t="s">
        <v>2851</v>
      </c>
      <c r="F412" s="268" t="s">
        <v>2852</v>
      </c>
      <c r="G412" s="269" t="s">
        <v>2853</v>
      </c>
      <c r="H412" s="269" t="s">
        <v>136</v>
      </c>
      <c r="I412" s="308">
        <v>880948</v>
      </c>
      <c r="J412" s="272" t="s">
        <v>4566</v>
      </c>
      <c r="K412" s="272" t="s">
        <v>2937</v>
      </c>
      <c r="L412" s="272" t="str">
        <f t="shared" si="69"/>
        <v>СМР, ПНР, оборудование, материалы</v>
      </c>
      <c r="M412" s="273" t="s">
        <v>2856</v>
      </c>
      <c r="N412" s="274" t="s">
        <v>2675</v>
      </c>
      <c r="O412" s="272" t="s">
        <v>2857</v>
      </c>
      <c r="P412" s="273" t="s">
        <v>2858</v>
      </c>
      <c r="Q412" s="309">
        <f>AX412*0.8</f>
        <v>10767.8776</v>
      </c>
      <c r="R412" s="309">
        <f t="shared" si="70"/>
        <v>12706.095567999999</v>
      </c>
      <c r="S412" s="309">
        <f>AY412*0.75</f>
        <v>10094.885249999999</v>
      </c>
      <c r="T412" s="309">
        <f t="shared" si="71"/>
        <v>11911.964594999999</v>
      </c>
      <c r="U412" s="309">
        <f t="shared" si="72"/>
        <v>10094.885249999999</v>
      </c>
      <c r="V412" s="309">
        <f t="shared" si="73"/>
        <v>11911.964594999999</v>
      </c>
      <c r="W412" s="278" t="s">
        <v>143</v>
      </c>
      <c r="X412" s="266" t="s">
        <v>133</v>
      </c>
      <c r="Y412" s="266" t="s">
        <v>133</v>
      </c>
      <c r="Z412" s="278" t="s">
        <v>144</v>
      </c>
      <c r="AA412" s="279">
        <v>42520</v>
      </c>
      <c r="AB412" s="279">
        <f t="shared" si="76"/>
        <v>42580</v>
      </c>
      <c r="AC412" s="278" t="s">
        <v>501</v>
      </c>
      <c r="AD412" s="310" t="s">
        <v>501</v>
      </c>
      <c r="AE412" s="272" t="str">
        <f t="shared" si="68"/>
        <v>Выполнение СМР, ПНР, оборудование, материалы</v>
      </c>
      <c r="AF412" s="273" t="s">
        <v>146</v>
      </c>
      <c r="AG412" s="278">
        <v>796</v>
      </c>
      <c r="AH412" s="278" t="s">
        <v>147</v>
      </c>
      <c r="AI412" s="278">
        <v>1</v>
      </c>
      <c r="AJ412" s="278">
        <v>45</v>
      </c>
      <c r="AK412" s="278" t="s">
        <v>1128</v>
      </c>
      <c r="AL412" s="311">
        <f t="shared" si="74"/>
        <v>42600</v>
      </c>
      <c r="AM412" s="311">
        <f t="shared" si="75"/>
        <v>42600</v>
      </c>
      <c r="AN412" s="279">
        <v>42735</v>
      </c>
      <c r="AO412" s="265">
        <v>2016</v>
      </c>
      <c r="AP412" s="265" t="s">
        <v>501</v>
      </c>
      <c r="AQ412" s="265" t="s">
        <v>136</v>
      </c>
      <c r="AR412" s="312" t="s">
        <v>501</v>
      </c>
      <c r="AS412" s="266" t="s">
        <v>2859</v>
      </c>
      <c r="AT412" s="310" t="s">
        <v>4567</v>
      </c>
      <c r="AU412" s="272" t="s">
        <v>4568</v>
      </c>
      <c r="AV412" s="283" t="s">
        <v>2862</v>
      </c>
      <c r="AW412" s="313">
        <v>42735</v>
      </c>
      <c r="AX412" s="282">
        <f>13.459847*1000</f>
        <v>13459.847</v>
      </c>
      <c r="AY412" s="282">
        <f>13.459847*1000</f>
        <v>13459.847</v>
      </c>
      <c r="AZ412" s="310"/>
      <c r="BA412" s="310"/>
      <c r="BB412" s="278" t="s">
        <v>136</v>
      </c>
      <c r="BC412" s="266" t="s">
        <v>2925</v>
      </c>
      <c r="BD412" s="314">
        <v>700.17465999999956</v>
      </c>
      <c r="BE412" s="287" t="s">
        <v>2864</v>
      </c>
      <c r="BF412" s="306" t="s">
        <v>4681</v>
      </c>
      <c r="BG412" s="288"/>
      <c r="BH412" s="288"/>
      <c r="BI412" s="288"/>
      <c r="BJ412" s="288"/>
    </row>
    <row r="413" spans="1:62" s="144" customFormat="1" ht="93" customHeight="1">
      <c r="A413" s="7">
        <v>2</v>
      </c>
      <c r="B413" s="7" t="s">
        <v>4569</v>
      </c>
      <c r="C413" s="7" t="s">
        <v>133</v>
      </c>
      <c r="D413" s="7" t="s">
        <v>2871</v>
      </c>
      <c r="E413" s="163" t="s">
        <v>2851</v>
      </c>
      <c r="F413" s="7" t="s">
        <v>2852</v>
      </c>
      <c r="G413" s="163" t="s">
        <v>2853</v>
      </c>
      <c r="H413" s="163" t="s">
        <v>136</v>
      </c>
      <c r="I413" s="11">
        <v>880949</v>
      </c>
      <c r="J413" s="164" t="s">
        <v>4570</v>
      </c>
      <c r="K413" s="164" t="s">
        <v>2937</v>
      </c>
      <c r="L413" s="164" t="str">
        <f t="shared" si="69"/>
        <v>СМР, ПНР, оборудование, материалы</v>
      </c>
      <c r="M413" s="165" t="s">
        <v>2856</v>
      </c>
      <c r="N413" s="62" t="s">
        <v>2675</v>
      </c>
      <c r="O413" s="164" t="s">
        <v>2857</v>
      </c>
      <c r="P413" s="165" t="s">
        <v>2858</v>
      </c>
      <c r="Q413" s="242">
        <v>7017.3460613430962</v>
      </c>
      <c r="R413" s="242">
        <f t="shared" si="70"/>
        <v>8280.4683523848526</v>
      </c>
      <c r="S413" s="242">
        <v>5438.4431975408988</v>
      </c>
      <c r="T413" s="242">
        <f t="shared" si="71"/>
        <v>6417.3629730982602</v>
      </c>
      <c r="U413" s="242">
        <f t="shared" si="72"/>
        <v>5438.4431975408988</v>
      </c>
      <c r="V413" s="242">
        <f t="shared" si="73"/>
        <v>6417.3629730982602</v>
      </c>
      <c r="W413" s="163" t="s">
        <v>289</v>
      </c>
      <c r="X413" s="7" t="s">
        <v>133</v>
      </c>
      <c r="Y413" s="7" t="s">
        <v>133</v>
      </c>
      <c r="Z413" s="163" t="s">
        <v>144</v>
      </c>
      <c r="AA413" s="10">
        <v>42520</v>
      </c>
      <c r="AB413" s="10">
        <f t="shared" ref="AB413:AB414" si="77">AA413+45</f>
        <v>42565</v>
      </c>
      <c r="AC413" s="163" t="s">
        <v>501</v>
      </c>
      <c r="AD413" s="220" t="s">
        <v>501</v>
      </c>
      <c r="AE413" s="164" t="str">
        <f t="shared" si="68"/>
        <v>Выполнение СМР, ПНР, оборудование, материалы</v>
      </c>
      <c r="AF413" s="165" t="s">
        <v>146</v>
      </c>
      <c r="AG413" s="163">
        <v>796</v>
      </c>
      <c r="AH413" s="163" t="s">
        <v>147</v>
      </c>
      <c r="AI413" s="163">
        <v>1</v>
      </c>
      <c r="AJ413" s="163">
        <v>45</v>
      </c>
      <c r="AK413" s="163" t="s">
        <v>1128</v>
      </c>
      <c r="AL413" s="243">
        <f t="shared" si="74"/>
        <v>42585</v>
      </c>
      <c r="AM413" s="243">
        <f t="shared" si="75"/>
        <v>42585</v>
      </c>
      <c r="AN413" s="10">
        <v>42735</v>
      </c>
      <c r="AO413" s="11">
        <v>2016</v>
      </c>
      <c r="AP413" s="11" t="s">
        <v>501</v>
      </c>
      <c r="AQ413" s="11" t="s">
        <v>136</v>
      </c>
      <c r="AR413" s="244" t="s">
        <v>501</v>
      </c>
      <c r="AS413" s="7" t="s">
        <v>2859</v>
      </c>
      <c r="AT413" s="220" t="s">
        <v>4571</v>
      </c>
      <c r="AU413" s="164" t="s">
        <v>4572</v>
      </c>
      <c r="AV413" s="8" t="s">
        <v>2862</v>
      </c>
      <c r="AW413" s="245">
        <v>42735</v>
      </c>
      <c r="AX413" s="170">
        <v>10477.691999999999</v>
      </c>
      <c r="AY413" s="170">
        <v>10477.691999999999</v>
      </c>
      <c r="AZ413" s="220"/>
      <c r="BA413" s="220"/>
      <c r="BB413" s="163" t="s">
        <v>136</v>
      </c>
      <c r="BC413" s="7" t="s">
        <v>2925</v>
      </c>
      <c r="BD413" s="143">
        <v>449.95759999999996</v>
      </c>
      <c r="BE413" s="123" t="s">
        <v>2864</v>
      </c>
    </row>
    <row r="414" spans="1:62" s="144" customFormat="1" ht="93" customHeight="1">
      <c r="A414" s="7">
        <v>2</v>
      </c>
      <c r="B414" s="7" t="s">
        <v>4573</v>
      </c>
      <c r="C414" s="7" t="s">
        <v>133</v>
      </c>
      <c r="D414" s="7" t="s">
        <v>2871</v>
      </c>
      <c r="E414" s="163" t="s">
        <v>2851</v>
      </c>
      <c r="F414" s="7" t="s">
        <v>2852</v>
      </c>
      <c r="G414" s="163" t="s">
        <v>2853</v>
      </c>
      <c r="H414" s="73" t="s">
        <v>408</v>
      </c>
      <c r="I414" s="11">
        <v>880950</v>
      </c>
      <c r="J414" s="164" t="s">
        <v>4574</v>
      </c>
      <c r="K414" s="164" t="s">
        <v>2937</v>
      </c>
      <c r="L414" s="164" t="str">
        <f t="shared" si="69"/>
        <v>СМР, ПНР, оборудование, материалы</v>
      </c>
      <c r="M414" s="165" t="s">
        <v>2856</v>
      </c>
      <c r="N414" s="62" t="s">
        <v>2675</v>
      </c>
      <c r="O414" s="164" t="s">
        <v>2857</v>
      </c>
      <c r="P414" s="165" t="s">
        <v>2858</v>
      </c>
      <c r="Q414" s="242">
        <v>10072.879763854869</v>
      </c>
      <c r="R414" s="242">
        <f t="shared" si="70"/>
        <v>11885.998121348744</v>
      </c>
      <c r="S414" s="242">
        <v>7806.4818169875243</v>
      </c>
      <c r="T414" s="242">
        <f t="shared" si="71"/>
        <v>9211.648544045278</v>
      </c>
      <c r="U414" s="242">
        <f t="shared" si="72"/>
        <v>7806.4818169875243</v>
      </c>
      <c r="V414" s="242">
        <f t="shared" si="73"/>
        <v>9211.648544045278</v>
      </c>
      <c r="W414" s="163" t="s">
        <v>289</v>
      </c>
      <c r="X414" s="7" t="s">
        <v>133</v>
      </c>
      <c r="Y414" s="7" t="s">
        <v>133</v>
      </c>
      <c r="Z414" s="163" t="s">
        <v>144</v>
      </c>
      <c r="AA414" s="10">
        <v>42520</v>
      </c>
      <c r="AB414" s="10">
        <f t="shared" si="77"/>
        <v>42565</v>
      </c>
      <c r="AC414" s="163" t="s">
        <v>501</v>
      </c>
      <c r="AD414" s="220" t="s">
        <v>501</v>
      </c>
      <c r="AE414" s="164" t="str">
        <f t="shared" si="68"/>
        <v>Выполнение СМР, ПНР, оборудование, материалы</v>
      </c>
      <c r="AF414" s="165" t="s">
        <v>146</v>
      </c>
      <c r="AG414" s="163">
        <v>796</v>
      </c>
      <c r="AH414" s="163" t="s">
        <v>147</v>
      </c>
      <c r="AI414" s="163">
        <v>1</v>
      </c>
      <c r="AJ414" s="163">
        <v>45</v>
      </c>
      <c r="AK414" s="163" t="s">
        <v>1128</v>
      </c>
      <c r="AL414" s="243">
        <f t="shared" si="74"/>
        <v>42585</v>
      </c>
      <c r="AM414" s="243">
        <f t="shared" si="75"/>
        <v>42585</v>
      </c>
      <c r="AN414" s="10">
        <v>42735</v>
      </c>
      <c r="AO414" s="11">
        <v>2016</v>
      </c>
      <c r="AP414" s="11" t="s">
        <v>501</v>
      </c>
      <c r="AQ414" s="11" t="s">
        <v>136</v>
      </c>
      <c r="AR414" s="244" t="s">
        <v>501</v>
      </c>
      <c r="AS414" s="7" t="s">
        <v>2859</v>
      </c>
      <c r="AT414" s="220" t="s">
        <v>4575</v>
      </c>
      <c r="AU414" s="164" t="s">
        <v>4576</v>
      </c>
      <c r="AV414" s="8" t="s">
        <v>2862</v>
      </c>
      <c r="AW414" s="245">
        <v>42735</v>
      </c>
      <c r="AX414" s="170">
        <v>12655.181399999999</v>
      </c>
      <c r="AY414" s="170">
        <v>12655.181399999999</v>
      </c>
      <c r="AZ414" s="220"/>
      <c r="BA414" s="220"/>
      <c r="BB414" s="163" t="s">
        <v>136</v>
      </c>
      <c r="BC414" s="7" t="s">
        <v>2925</v>
      </c>
      <c r="BD414" s="143">
        <v>687.50398999999993</v>
      </c>
      <c r="BE414" s="123" t="s">
        <v>2864</v>
      </c>
    </row>
    <row r="415" spans="1:62" s="144" customFormat="1" ht="93" customHeight="1">
      <c r="A415" s="7">
        <v>2</v>
      </c>
      <c r="B415" s="7" t="s">
        <v>4577</v>
      </c>
      <c r="C415" s="7" t="s">
        <v>133</v>
      </c>
      <c r="D415" s="7" t="s">
        <v>2871</v>
      </c>
      <c r="E415" s="163" t="s">
        <v>2851</v>
      </c>
      <c r="F415" s="7" t="s">
        <v>2852</v>
      </c>
      <c r="G415" s="163" t="s">
        <v>2853</v>
      </c>
      <c r="H415" s="73" t="s">
        <v>408</v>
      </c>
      <c r="I415" s="11">
        <v>880951</v>
      </c>
      <c r="J415" s="164" t="s">
        <v>4578</v>
      </c>
      <c r="K415" s="164" t="s">
        <v>2937</v>
      </c>
      <c r="L415" s="164" t="str">
        <f t="shared" si="69"/>
        <v>СМР, ПНР, оборудование, материалы</v>
      </c>
      <c r="M415" s="165" t="s">
        <v>2856</v>
      </c>
      <c r="N415" s="62" t="s">
        <v>2675</v>
      </c>
      <c r="O415" s="164" t="s">
        <v>2857</v>
      </c>
      <c r="P415" s="165" t="s">
        <v>2858</v>
      </c>
      <c r="Q415" s="242">
        <v>19045.517153659632</v>
      </c>
      <c r="R415" s="242">
        <f t="shared" si="70"/>
        <v>22473.710241318364</v>
      </c>
      <c r="S415" s="242">
        <v>14760.275794086212</v>
      </c>
      <c r="T415" s="242">
        <f t="shared" si="71"/>
        <v>17417.125437021728</v>
      </c>
      <c r="U415" s="242">
        <f t="shared" si="72"/>
        <v>14760.275794086212</v>
      </c>
      <c r="V415" s="242">
        <f t="shared" si="73"/>
        <v>17417.125437021728</v>
      </c>
      <c r="W415" s="163" t="s">
        <v>143</v>
      </c>
      <c r="X415" s="7" t="s">
        <v>133</v>
      </c>
      <c r="Y415" s="7" t="s">
        <v>133</v>
      </c>
      <c r="Z415" s="163" t="s">
        <v>144</v>
      </c>
      <c r="AA415" s="10">
        <v>42520</v>
      </c>
      <c r="AB415" s="10">
        <f t="shared" ref="AB415:AB416" si="78">AA415+60</f>
        <v>42580</v>
      </c>
      <c r="AC415" s="163" t="s">
        <v>501</v>
      </c>
      <c r="AD415" s="220" t="s">
        <v>501</v>
      </c>
      <c r="AE415" s="164" t="str">
        <f t="shared" si="68"/>
        <v>Выполнение СМР, ПНР, оборудование, материалы</v>
      </c>
      <c r="AF415" s="165" t="s">
        <v>146</v>
      </c>
      <c r="AG415" s="163">
        <v>796</v>
      </c>
      <c r="AH415" s="163" t="s">
        <v>147</v>
      </c>
      <c r="AI415" s="163">
        <v>1</v>
      </c>
      <c r="AJ415" s="163">
        <v>45</v>
      </c>
      <c r="AK415" s="163" t="s">
        <v>1128</v>
      </c>
      <c r="AL415" s="243">
        <f t="shared" si="74"/>
        <v>42600</v>
      </c>
      <c r="AM415" s="243">
        <f t="shared" si="75"/>
        <v>42600</v>
      </c>
      <c r="AN415" s="10">
        <v>42735</v>
      </c>
      <c r="AO415" s="11">
        <v>2016</v>
      </c>
      <c r="AP415" s="11" t="s">
        <v>501</v>
      </c>
      <c r="AQ415" s="11" t="s">
        <v>136</v>
      </c>
      <c r="AR415" s="244" t="s">
        <v>501</v>
      </c>
      <c r="AS415" s="7" t="s">
        <v>2859</v>
      </c>
      <c r="AT415" s="220" t="s">
        <v>4579</v>
      </c>
      <c r="AU415" s="164" t="s">
        <v>4580</v>
      </c>
      <c r="AV415" s="8" t="s">
        <v>2862</v>
      </c>
      <c r="AW415" s="245">
        <v>42735</v>
      </c>
      <c r="AX415" s="170">
        <v>24024.575799999999</v>
      </c>
      <c r="AY415" s="170">
        <v>24024.575799999999</v>
      </c>
      <c r="AZ415" s="220"/>
      <c r="BA415" s="220"/>
      <c r="BB415" s="163" t="s">
        <v>136</v>
      </c>
      <c r="BC415" s="7" t="s">
        <v>2925</v>
      </c>
      <c r="BD415" s="143">
        <v>1358.3071213999999</v>
      </c>
      <c r="BE415" s="123" t="s">
        <v>2864</v>
      </c>
    </row>
    <row r="416" spans="1:62" s="144" customFormat="1" ht="93" customHeight="1">
      <c r="A416" s="7">
        <v>2</v>
      </c>
      <c r="B416" s="7" t="s">
        <v>4581</v>
      </c>
      <c r="C416" s="7" t="s">
        <v>133</v>
      </c>
      <c r="D416" s="7" t="s">
        <v>2871</v>
      </c>
      <c r="E416" s="163" t="s">
        <v>2851</v>
      </c>
      <c r="F416" s="7" t="s">
        <v>2852</v>
      </c>
      <c r="G416" s="163" t="s">
        <v>2853</v>
      </c>
      <c r="H416" s="73" t="s">
        <v>408</v>
      </c>
      <c r="I416" s="11">
        <v>880952</v>
      </c>
      <c r="J416" s="164" t="s">
        <v>4582</v>
      </c>
      <c r="K416" s="164" t="s">
        <v>2937</v>
      </c>
      <c r="L416" s="164" t="str">
        <f t="shared" si="69"/>
        <v>СМР, ПНР, оборудование, материалы</v>
      </c>
      <c r="M416" s="165" t="s">
        <v>2856</v>
      </c>
      <c r="N416" s="62" t="s">
        <v>2675</v>
      </c>
      <c r="O416" s="164" t="s">
        <v>2857</v>
      </c>
      <c r="P416" s="165" t="s">
        <v>2858</v>
      </c>
      <c r="Q416" s="242">
        <v>25459.498045581771</v>
      </c>
      <c r="R416" s="242">
        <f t="shared" si="70"/>
        <v>30042.207693786488</v>
      </c>
      <c r="S416" s="242">
        <v>19731.110985325871</v>
      </c>
      <c r="T416" s="242">
        <f t="shared" si="71"/>
        <v>23282.710962684527</v>
      </c>
      <c r="U416" s="242">
        <f t="shared" si="72"/>
        <v>19731.110985325871</v>
      </c>
      <c r="V416" s="242">
        <f t="shared" si="73"/>
        <v>23282.710962684527</v>
      </c>
      <c r="W416" s="163" t="s">
        <v>143</v>
      </c>
      <c r="X416" s="7" t="s">
        <v>133</v>
      </c>
      <c r="Y416" s="7" t="s">
        <v>133</v>
      </c>
      <c r="Z416" s="163" t="s">
        <v>144</v>
      </c>
      <c r="AA416" s="10">
        <v>42520</v>
      </c>
      <c r="AB416" s="10">
        <f t="shared" si="78"/>
        <v>42580</v>
      </c>
      <c r="AC416" s="163" t="s">
        <v>501</v>
      </c>
      <c r="AD416" s="220" t="s">
        <v>501</v>
      </c>
      <c r="AE416" s="164" t="str">
        <f t="shared" si="68"/>
        <v>Выполнение СМР, ПНР, оборудование, материалы</v>
      </c>
      <c r="AF416" s="165" t="s">
        <v>146</v>
      </c>
      <c r="AG416" s="163">
        <v>796</v>
      </c>
      <c r="AH416" s="163" t="s">
        <v>147</v>
      </c>
      <c r="AI416" s="163">
        <v>1</v>
      </c>
      <c r="AJ416" s="163">
        <v>45</v>
      </c>
      <c r="AK416" s="163" t="s">
        <v>1128</v>
      </c>
      <c r="AL416" s="243">
        <f t="shared" si="74"/>
        <v>42600</v>
      </c>
      <c r="AM416" s="243">
        <f t="shared" si="75"/>
        <v>42600</v>
      </c>
      <c r="AN416" s="10">
        <v>42735</v>
      </c>
      <c r="AO416" s="11">
        <v>2016</v>
      </c>
      <c r="AP416" s="11" t="s">
        <v>501</v>
      </c>
      <c r="AQ416" s="11" t="s">
        <v>136</v>
      </c>
      <c r="AR416" s="244" t="s">
        <v>501</v>
      </c>
      <c r="AS416" s="7" t="s">
        <v>2859</v>
      </c>
      <c r="AT416" s="220" t="s">
        <v>4583</v>
      </c>
      <c r="AU416" s="164" t="s">
        <v>4584</v>
      </c>
      <c r="AV416" s="8" t="s">
        <v>2862</v>
      </c>
      <c r="AW416" s="245">
        <v>42735</v>
      </c>
      <c r="AX416" s="170">
        <v>32151.601600000002</v>
      </c>
      <c r="AY416" s="170">
        <v>32151.601600000002</v>
      </c>
      <c r="AZ416" s="220"/>
      <c r="BA416" s="220"/>
      <c r="BB416" s="163" t="s">
        <v>136</v>
      </c>
      <c r="BC416" s="7" t="s">
        <v>2925</v>
      </c>
      <c r="BD416" s="143">
        <v>1837.7857844</v>
      </c>
      <c r="BE416" s="123" t="s">
        <v>2864</v>
      </c>
    </row>
    <row r="417" spans="1:57" s="144" customFormat="1" ht="93" customHeight="1">
      <c r="A417" s="7">
        <v>2</v>
      </c>
      <c r="B417" s="7" t="s">
        <v>4585</v>
      </c>
      <c r="C417" s="7" t="s">
        <v>133</v>
      </c>
      <c r="D417" s="7" t="s">
        <v>2871</v>
      </c>
      <c r="E417" s="163" t="s">
        <v>2851</v>
      </c>
      <c r="F417" s="7" t="s">
        <v>2852</v>
      </c>
      <c r="G417" s="163" t="s">
        <v>2853</v>
      </c>
      <c r="H417" s="73" t="s">
        <v>408</v>
      </c>
      <c r="I417" s="11">
        <v>880953</v>
      </c>
      <c r="J417" s="164" t="s">
        <v>4586</v>
      </c>
      <c r="K417" s="164" t="s">
        <v>2937</v>
      </c>
      <c r="L417" s="164" t="str">
        <f t="shared" si="69"/>
        <v>СМР, ПНР, оборудование, материалы</v>
      </c>
      <c r="M417" s="165" t="s">
        <v>2856</v>
      </c>
      <c r="N417" s="62" t="s">
        <v>2675</v>
      </c>
      <c r="O417" s="164" t="s">
        <v>2857</v>
      </c>
      <c r="P417" s="165" t="s">
        <v>2858</v>
      </c>
      <c r="Q417" s="242">
        <v>9522.905052377384</v>
      </c>
      <c r="R417" s="242">
        <f t="shared" si="70"/>
        <v>11237.027961805312</v>
      </c>
      <c r="S417" s="242">
        <v>7380.2514155924737</v>
      </c>
      <c r="T417" s="242">
        <f t="shared" si="71"/>
        <v>8708.6966703991184</v>
      </c>
      <c r="U417" s="242">
        <f t="shared" si="72"/>
        <v>7380.2514155924737</v>
      </c>
      <c r="V417" s="242">
        <f t="shared" si="73"/>
        <v>8708.6966703991184</v>
      </c>
      <c r="W417" s="163" t="s">
        <v>289</v>
      </c>
      <c r="X417" s="7" t="s">
        <v>133</v>
      </c>
      <c r="Y417" s="7" t="s">
        <v>133</v>
      </c>
      <c r="Z417" s="163" t="s">
        <v>144</v>
      </c>
      <c r="AA417" s="10">
        <v>42520</v>
      </c>
      <c r="AB417" s="10">
        <f>AA417+45</f>
        <v>42565</v>
      </c>
      <c r="AC417" s="163" t="s">
        <v>501</v>
      </c>
      <c r="AD417" s="220" t="s">
        <v>501</v>
      </c>
      <c r="AE417" s="164" t="str">
        <f t="shared" si="68"/>
        <v>Выполнение СМР, ПНР, оборудование, материалы</v>
      </c>
      <c r="AF417" s="165" t="s">
        <v>146</v>
      </c>
      <c r="AG417" s="163">
        <v>796</v>
      </c>
      <c r="AH417" s="163" t="s">
        <v>147</v>
      </c>
      <c r="AI417" s="163">
        <v>1</v>
      </c>
      <c r="AJ417" s="163">
        <v>45</v>
      </c>
      <c r="AK417" s="163" t="s">
        <v>1128</v>
      </c>
      <c r="AL417" s="243">
        <f t="shared" si="74"/>
        <v>42585</v>
      </c>
      <c r="AM417" s="243">
        <f t="shared" si="75"/>
        <v>42585</v>
      </c>
      <c r="AN417" s="10">
        <v>42735</v>
      </c>
      <c r="AO417" s="11">
        <v>2016</v>
      </c>
      <c r="AP417" s="11" t="s">
        <v>501</v>
      </c>
      <c r="AQ417" s="11" t="s">
        <v>136</v>
      </c>
      <c r="AR417" s="244" t="s">
        <v>501</v>
      </c>
      <c r="AS417" s="7" t="s">
        <v>2859</v>
      </c>
      <c r="AT417" s="220" t="s">
        <v>4587</v>
      </c>
      <c r="AU417" s="164" t="s">
        <v>4588</v>
      </c>
      <c r="AV417" s="8" t="s">
        <v>2862</v>
      </c>
      <c r="AW417" s="245">
        <v>42735</v>
      </c>
      <c r="AX417" s="170">
        <v>12012.293799999999</v>
      </c>
      <c r="AY417" s="170">
        <v>12012.293799999999</v>
      </c>
      <c r="AZ417" s="220"/>
      <c r="BA417" s="220"/>
      <c r="BB417" s="163" t="s">
        <v>136</v>
      </c>
      <c r="BC417" s="7" t="s">
        <v>2925</v>
      </c>
      <c r="BD417" s="143">
        <v>679.12895179999998</v>
      </c>
      <c r="BE417" s="123" t="s">
        <v>2864</v>
      </c>
    </row>
    <row r="418" spans="1:57" s="144" customFormat="1" ht="67.5" customHeight="1">
      <c r="A418" s="7">
        <v>2</v>
      </c>
      <c r="B418" s="7" t="s">
        <v>4589</v>
      </c>
      <c r="C418" s="7" t="s">
        <v>133</v>
      </c>
      <c r="D418" s="7" t="s">
        <v>2871</v>
      </c>
      <c r="E418" s="163" t="s">
        <v>2851</v>
      </c>
      <c r="F418" s="7" t="s">
        <v>2852</v>
      </c>
      <c r="G418" s="163" t="s">
        <v>2853</v>
      </c>
      <c r="H418" s="163" t="s">
        <v>136</v>
      </c>
      <c r="I418" s="11">
        <v>880741</v>
      </c>
      <c r="J418" s="164" t="s">
        <v>4590</v>
      </c>
      <c r="K418" s="164" t="s">
        <v>2937</v>
      </c>
      <c r="L418" s="164" t="str">
        <f t="shared" si="69"/>
        <v>СМР, ПНР, оборудование, материалы</v>
      </c>
      <c r="M418" s="165" t="s">
        <v>2856</v>
      </c>
      <c r="N418" s="62" t="s">
        <v>2675</v>
      </c>
      <c r="O418" s="164" t="s">
        <v>2857</v>
      </c>
      <c r="P418" s="165" t="s">
        <v>2858</v>
      </c>
      <c r="Q418" s="242">
        <v>294108.66891238454</v>
      </c>
      <c r="R418" s="242">
        <f t="shared" si="70"/>
        <v>347048.22931661375</v>
      </c>
      <c r="S418" s="242">
        <v>207329.84711237671</v>
      </c>
      <c r="T418" s="242">
        <f t="shared" si="71"/>
        <v>244649.2195926045</v>
      </c>
      <c r="U418" s="242">
        <f t="shared" si="72"/>
        <v>207329.84711237671</v>
      </c>
      <c r="V418" s="242">
        <f t="shared" si="73"/>
        <v>244649.2195926045</v>
      </c>
      <c r="W418" s="163" t="s">
        <v>143</v>
      </c>
      <c r="X418" s="7" t="s">
        <v>133</v>
      </c>
      <c r="Y418" s="7" t="s">
        <v>133</v>
      </c>
      <c r="Z418" s="163" t="s">
        <v>144</v>
      </c>
      <c r="AA418" s="10">
        <v>42644</v>
      </c>
      <c r="AB418" s="10">
        <f>AA418+60</f>
        <v>42704</v>
      </c>
      <c r="AC418" s="163" t="s">
        <v>501</v>
      </c>
      <c r="AD418" s="220" t="s">
        <v>501</v>
      </c>
      <c r="AE418" s="164" t="str">
        <f t="shared" si="68"/>
        <v>Выполнение СМР, ПНР, оборудование, материалы</v>
      </c>
      <c r="AF418" s="165" t="s">
        <v>146</v>
      </c>
      <c r="AG418" s="163">
        <v>796</v>
      </c>
      <c r="AH418" s="163" t="s">
        <v>147</v>
      </c>
      <c r="AI418" s="163">
        <v>1</v>
      </c>
      <c r="AJ418" s="163">
        <v>45</v>
      </c>
      <c r="AK418" s="163" t="s">
        <v>1128</v>
      </c>
      <c r="AL418" s="243">
        <f t="shared" si="74"/>
        <v>42724</v>
      </c>
      <c r="AM418" s="243">
        <f t="shared" si="75"/>
        <v>42724</v>
      </c>
      <c r="AN418" s="10">
        <v>43100</v>
      </c>
      <c r="AO418" s="8" t="s">
        <v>292</v>
      </c>
      <c r="AP418" s="11" t="s">
        <v>501</v>
      </c>
      <c r="AQ418" s="11" t="s">
        <v>136</v>
      </c>
      <c r="AR418" s="244" t="s">
        <v>501</v>
      </c>
      <c r="AS418" s="7" t="s">
        <v>2859</v>
      </c>
      <c r="AT418" s="220" t="s">
        <v>4591</v>
      </c>
      <c r="AU418" s="164" t="s">
        <v>4592</v>
      </c>
      <c r="AV418" s="8" t="s">
        <v>2862</v>
      </c>
      <c r="AW418" s="245">
        <v>43100</v>
      </c>
      <c r="AX418" s="170">
        <v>363600</v>
      </c>
      <c r="AY418" s="170">
        <v>424799.99999999994</v>
      </c>
      <c r="AZ418" s="220"/>
      <c r="BA418" s="220"/>
      <c r="BB418" s="163" t="s">
        <v>136</v>
      </c>
      <c r="BC418" s="7" t="s">
        <v>2925</v>
      </c>
      <c r="BD418" s="143">
        <v>11827.90346</v>
      </c>
      <c r="BE418" s="123" t="s">
        <v>2864</v>
      </c>
    </row>
    <row r="419" spans="1:57" s="144" customFormat="1" ht="140.25" customHeight="1">
      <c r="A419" s="7">
        <v>1</v>
      </c>
      <c r="B419" s="7" t="s">
        <v>4593</v>
      </c>
      <c r="C419" s="7" t="s">
        <v>133</v>
      </c>
      <c r="D419" s="7" t="s">
        <v>2871</v>
      </c>
      <c r="E419" s="163" t="s">
        <v>2851</v>
      </c>
      <c r="F419" s="7" t="s">
        <v>2852</v>
      </c>
      <c r="G419" s="163" t="s">
        <v>2853</v>
      </c>
      <c r="H419" s="73" t="s">
        <v>408</v>
      </c>
      <c r="I419" s="11">
        <v>880742</v>
      </c>
      <c r="J419" s="164" t="s">
        <v>4594</v>
      </c>
      <c r="K419" s="164" t="s">
        <v>2937</v>
      </c>
      <c r="L419" s="164" t="str">
        <f t="shared" si="69"/>
        <v>СМР, ПНР, оборудование, материалы</v>
      </c>
      <c r="M419" s="165" t="s">
        <v>3411</v>
      </c>
      <c r="N419" s="62" t="s">
        <v>2675</v>
      </c>
      <c r="O419" s="164" t="s">
        <v>2857</v>
      </c>
      <c r="P419" s="165" t="s">
        <v>2858</v>
      </c>
      <c r="Q419" s="242">
        <v>126599.45112</v>
      </c>
      <c r="R419" s="242">
        <f t="shared" si="70"/>
        <v>149387.35232159999</v>
      </c>
      <c r="S419" s="242">
        <v>126599.45112</v>
      </c>
      <c r="T419" s="242">
        <f t="shared" si="71"/>
        <v>149387.35232159999</v>
      </c>
      <c r="U419" s="242">
        <f t="shared" si="72"/>
        <v>126599.45112</v>
      </c>
      <c r="V419" s="242">
        <f t="shared" si="73"/>
        <v>149387.35232159999</v>
      </c>
      <c r="W419" s="163" t="s">
        <v>3327</v>
      </c>
      <c r="X419" s="7" t="s">
        <v>133</v>
      </c>
      <c r="Y419" s="7" t="s">
        <v>133</v>
      </c>
      <c r="Z419" s="163" t="s">
        <v>144</v>
      </c>
      <c r="AA419" s="10">
        <v>42551</v>
      </c>
      <c r="AB419" s="10">
        <f t="shared" ref="AB419:AB420" si="79">AA419+35</f>
        <v>42586</v>
      </c>
      <c r="AC419" s="163" t="s">
        <v>501</v>
      </c>
      <c r="AD419" s="220" t="s">
        <v>501</v>
      </c>
      <c r="AE419" s="164" t="str">
        <f t="shared" si="68"/>
        <v>Выполнение СМР, ПНР, оборудование, материалы</v>
      </c>
      <c r="AF419" s="165" t="s">
        <v>146</v>
      </c>
      <c r="AG419" s="163">
        <v>796</v>
      </c>
      <c r="AH419" s="163" t="s">
        <v>147</v>
      </c>
      <c r="AI419" s="163">
        <v>1</v>
      </c>
      <c r="AJ419" s="163">
        <v>45</v>
      </c>
      <c r="AK419" s="163" t="s">
        <v>1128</v>
      </c>
      <c r="AL419" s="243">
        <f t="shared" si="74"/>
        <v>42606</v>
      </c>
      <c r="AM419" s="243">
        <f t="shared" si="75"/>
        <v>42606</v>
      </c>
      <c r="AN419" s="10">
        <v>42917</v>
      </c>
      <c r="AO419" s="8" t="s">
        <v>292</v>
      </c>
      <c r="AP419" s="11" t="s">
        <v>501</v>
      </c>
      <c r="AQ419" s="11" t="s">
        <v>136</v>
      </c>
      <c r="AR419" s="244" t="s">
        <v>501</v>
      </c>
      <c r="AS419" s="7" t="s">
        <v>2859</v>
      </c>
      <c r="AT419" s="220" t="s">
        <v>4595</v>
      </c>
      <c r="AU419" s="164" t="s">
        <v>4596</v>
      </c>
      <c r="AV419" s="8" t="s">
        <v>2862</v>
      </c>
      <c r="AW419" s="245">
        <v>42917</v>
      </c>
      <c r="AX419" s="170">
        <v>203522.1048</v>
      </c>
      <c r="AY419" s="170">
        <v>203522.1048</v>
      </c>
      <c r="AZ419" s="220"/>
      <c r="BA419" s="220">
        <v>26</v>
      </c>
      <c r="BB419" s="11" t="s">
        <v>408</v>
      </c>
      <c r="BC419" s="7" t="s">
        <v>2956</v>
      </c>
      <c r="BD419" s="143">
        <v>37536.142200000002</v>
      </c>
      <c r="BE419" s="123" t="s">
        <v>2864</v>
      </c>
    </row>
    <row r="420" spans="1:57" s="144" customFormat="1" ht="84.75" customHeight="1">
      <c r="A420" s="7">
        <v>1</v>
      </c>
      <c r="B420" s="7" t="s">
        <v>4597</v>
      </c>
      <c r="C420" s="7" t="s">
        <v>133</v>
      </c>
      <c r="D420" s="7" t="s">
        <v>2871</v>
      </c>
      <c r="E420" s="163" t="s">
        <v>2851</v>
      </c>
      <c r="F420" s="7" t="s">
        <v>2852</v>
      </c>
      <c r="G420" s="163" t="s">
        <v>2853</v>
      </c>
      <c r="H420" s="73" t="s">
        <v>408</v>
      </c>
      <c r="I420" s="11">
        <v>880743</v>
      </c>
      <c r="J420" s="164" t="s">
        <v>4598</v>
      </c>
      <c r="K420" s="164" t="s">
        <v>2937</v>
      </c>
      <c r="L420" s="164" t="str">
        <f t="shared" si="69"/>
        <v>СМР, ПНР, оборудование, материалы</v>
      </c>
      <c r="M420" s="165" t="s">
        <v>2956</v>
      </c>
      <c r="N420" s="62" t="s">
        <v>2675</v>
      </c>
      <c r="O420" s="164" t="s">
        <v>2857</v>
      </c>
      <c r="P420" s="165" t="s">
        <v>2858</v>
      </c>
      <c r="Q420" s="242">
        <v>80583.55</v>
      </c>
      <c r="R420" s="242">
        <f t="shared" si="70"/>
        <v>95088.588999999993</v>
      </c>
      <c r="S420" s="242">
        <v>80583.55</v>
      </c>
      <c r="T420" s="242">
        <f t="shared" si="71"/>
        <v>95088.588999999993</v>
      </c>
      <c r="U420" s="242">
        <f t="shared" si="72"/>
        <v>80583.55</v>
      </c>
      <c r="V420" s="242">
        <f t="shared" si="73"/>
        <v>95088.588999999993</v>
      </c>
      <c r="W420" s="163" t="s">
        <v>3327</v>
      </c>
      <c r="X420" s="7" t="s">
        <v>133</v>
      </c>
      <c r="Y420" s="7" t="s">
        <v>133</v>
      </c>
      <c r="Z420" s="163" t="s">
        <v>144</v>
      </c>
      <c r="AA420" s="10">
        <v>42551</v>
      </c>
      <c r="AB420" s="10">
        <f t="shared" si="79"/>
        <v>42586</v>
      </c>
      <c r="AC420" s="163" t="s">
        <v>501</v>
      </c>
      <c r="AD420" s="220" t="s">
        <v>501</v>
      </c>
      <c r="AE420" s="164" t="str">
        <f t="shared" si="68"/>
        <v>Выполнение СМР, ПНР, оборудование, материалы</v>
      </c>
      <c r="AF420" s="165" t="s">
        <v>146</v>
      </c>
      <c r="AG420" s="163">
        <v>796</v>
      </c>
      <c r="AH420" s="163" t="s">
        <v>147</v>
      </c>
      <c r="AI420" s="163">
        <v>1</v>
      </c>
      <c r="AJ420" s="163">
        <v>45</v>
      </c>
      <c r="AK420" s="163" t="s">
        <v>1128</v>
      </c>
      <c r="AL420" s="243">
        <f t="shared" si="74"/>
        <v>42606</v>
      </c>
      <c r="AM420" s="243">
        <f t="shared" si="75"/>
        <v>42606</v>
      </c>
      <c r="AN420" s="10">
        <v>42735</v>
      </c>
      <c r="AO420" s="11">
        <v>2016</v>
      </c>
      <c r="AP420" s="11" t="s">
        <v>501</v>
      </c>
      <c r="AQ420" s="11" t="s">
        <v>136</v>
      </c>
      <c r="AR420" s="244" t="s">
        <v>501</v>
      </c>
      <c r="AS420" s="7" t="s">
        <v>2859</v>
      </c>
      <c r="AT420" s="220" t="s">
        <v>4599</v>
      </c>
      <c r="AU420" s="164" t="s">
        <v>4600</v>
      </c>
      <c r="AV420" s="8" t="s">
        <v>2862</v>
      </c>
      <c r="AW420" s="245">
        <v>42735</v>
      </c>
      <c r="AX420" s="170">
        <v>117488.36379999999</v>
      </c>
      <c r="AY420" s="170">
        <v>117488.36379999999</v>
      </c>
      <c r="AZ420" s="220"/>
      <c r="BA420" s="220">
        <v>14</v>
      </c>
      <c r="BB420" s="11" t="s">
        <v>408</v>
      </c>
      <c r="BC420" s="7" t="s">
        <v>2956</v>
      </c>
      <c r="BD420" s="143">
        <v>16030.515585999998</v>
      </c>
      <c r="BE420" s="123" t="s">
        <v>2864</v>
      </c>
    </row>
    <row r="421" spans="1:57" s="147" customFormat="1" ht="63.75" customHeight="1">
      <c r="A421" s="33">
        <v>2</v>
      </c>
      <c r="B421" s="33" t="s">
        <v>4601</v>
      </c>
      <c r="C421" s="7" t="s">
        <v>133</v>
      </c>
      <c r="D421" s="246" t="s">
        <v>4602</v>
      </c>
      <c r="E421" s="246" t="s">
        <v>2851</v>
      </c>
      <c r="F421" s="247" t="s">
        <v>4603</v>
      </c>
      <c r="G421" s="247" t="s">
        <v>4604</v>
      </c>
      <c r="H421" s="163" t="s">
        <v>136</v>
      </c>
      <c r="I421" s="33">
        <v>860132</v>
      </c>
      <c r="J421" s="164" t="s">
        <v>4605</v>
      </c>
      <c r="K421" s="164" t="s">
        <v>4606</v>
      </c>
      <c r="L421" s="164" t="str">
        <f t="shared" si="69"/>
        <v>ПИР, СМР, ПНР, оборудование</v>
      </c>
      <c r="M421" s="165" t="s">
        <v>2856</v>
      </c>
      <c r="N421" s="62" t="s">
        <v>2675</v>
      </c>
      <c r="O421" s="164" t="s">
        <v>2857</v>
      </c>
      <c r="P421" s="248" t="s">
        <v>2858</v>
      </c>
      <c r="Q421" s="249">
        <v>30107.6976161848</v>
      </c>
      <c r="R421" s="249">
        <f t="shared" si="70"/>
        <v>35527.083187098062</v>
      </c>
      <c r="S421" s="249">
        <v>23333.465652543218</v>
      </c>
      <c r="T421" s="249">
        <f t="shared" si="71"/>
        <v>27533.489470000997</v>
      </c>
      <c r="U421" s="250">
        <f t="shared" si="72"/>
        <v>23333.465652543218</v>
      </c>
      <c r="V421" s="249">
        <f t="shared" si="73"/>
        <v>27533.489470000997</v>
      </c>
      <c r="W421" s="251" t="s">
        <v>143</v>
      </c>
      <c r="X421" s="7" t="s">
        <v>133</v>
      </c>
      <c r="Y421" s="7" t="s">
        <v>133</v>
      </c>
      <c r="Z421" s="163" t="s">
        <v>144</v>
      </c>
      <c r="AA421" s="10">
        <v>42415</v>
      </c>
      <c r="AB421" s="10">
        <f t="shared" ref="AB421:AB428" si="80">AA421+60</f>
        <v>42475</v>
      </c>
      <c r="AC421" s="163" t="s">
        <v>501</v>
      </c>
      <c r="AD421" s="252" t="s">
        <v>501</v>
      </c>
      <c r="AE421" s="252" t="str">
        <f t="shared" si="68"/>
        <v>Выполнение ПИР, СМР, ПНР, оборудование</v>
      </c>
      <c r="AF421" s="251" t="s">
        <v>146</v>
      </c>
      <c r="AG421" s="253">
        <v>796</v>
      </c>
      <c r="AH421" s="251" t="s">
        <v>147</v>
      </c>
      <c r="AI421" s="254">
        <v>1</v>
      </c>
      <c r="AJ421" s="163">
        <v>46</v>
      </c>
      <c r="AK421" s="163" t="s">
        <v>159</v>
      </c>
      <c r="AL421" s="255">
        <f t="shared" si="74"/>
        <v>42495</v>
      </c>
      <c r="AM421" s="255">
        <f t="shared" si="75"/>
        <v>42495</v>
      </c>
      <c r="AN421" s="10">
        <v>42735</v>
      </c>
      <c r="AO421" s="256">
        <v>2016</v>
      </c>
      <c r="AP421" s="257" t="s">
        <v>501</v>
      </c>
      <c r="AQ421" s="246" t="s">
        <v>136</v>
      </c>
      <c r="AR421" s="258" t="s">
        <v>501</v>
      </c>
      <c r="AS421" s="256" t="s">
        <v>2859</v>
      </c>
      <c r="AT421" s="252" t="s">
        <v>4607</v>
      </c>
      <c r="AU421" s="252" t="s">
        <v>4608</v>
      </c>
      <c r="AV421" s="259" t="s">
        <v>4609</v>
      </c>
      <c r="AW421" s="260">
        <v>44561</v>
      </c>
      <c r="AX421" s="170">
        <v>337355.61041800003</v>
      </c>
      <c r="AY421" s="170">
        <v>337355.61041800003</v>
      </c>
      <c r="AZ421" s="252" t="s">
        <v>4610</v>
      </c>
      <c r="BA421" s="252">
        <v>0</v>
      </c>
      <c r="BB421" s="163" t="s">
        <v>136</v>
      </c>
      <c r="BC421" s="7" t="s">
        <v>4602</v>
      </c>
      <c r="BD421" s="145">
        <v>54639.264060000001</v>
      </c>
      <c r="BE421" s="146" t="s">
        <v>4611</v>
      </c>
    </row>
    <row r="422" spans="1:57" s="147" customFormat="1" ht="63.75" customHeight="1">
      <c r="A422" s="33">
        <v>2</v>
      </c>
      <c r="B422" s="33" t="s">
        <v>4612</v>
      </c>
      <c r="C422" s="7" t="s">
        <v>133</v>
      </c>
      <c r="D422" s="246" t="s">
        <v>4602</v>
      </c>
      <c r="E422" s="246" t="s">
        <v>2851</v>
      </c>
      <c r="F422" s="247" t="s">
        <v>4603</v>
      </c>
      <c r="G422" s="247" t="s">
        <v>4604</v>
      </c>
      <c r="H422" s="163" t="s">
        <v>136</v>
      </c>
      <c r="I422" s="33">
        <v>860133</v>
      </c>
      <c r="J422" s="164" t="s">
        <v>4613</v>
      </c>
      <c r="K422" s="164" t="s">
        <v>4606</v>
      </c>
      <c r="L422" s="164" t="str">
        <f t="shared" si="69"/>
        <v>ПИР, СМР, ПНР, оборудование</v>
      </c>
      <c r="M422" s="165" t="s">
        <v>2856</v>
      </c>
      <c r="N422" s="62" t="s">
        <v>2675</v>
      </c>
      <c r="O422" s="164" t="s">
        <v>2857</v>
      </c>
      <c r="P422" s="248" t="s">
        <v>2858</v>
      </c>
      <c r="Q422" s="249">
        <v>45044.492279676953</v>
      </c>
      <c r="R422" s="249">
        <f t="shared" si="70"/>
        <v>53152.500890018804</v>
      </c>
      <c r="S422" s="249">
        <v>34909.481516749642</v>
      </c>
      <c r="T422" s="249">
        <f t="shared" si="71"/>
        <v>41193.188189764573</v>
      </c>
      <c r="U422" s="250">
        <f t="shared" si="72"/>
        <v>34909.481516749642</v>
      </c>
      <c r="V422" s="249">
        <f t="shared" si="73"/>
        <v>41193.188189764573</v>
      </c>
      <c r="W422" s="251" t="s">
        <v>143</v>
      </c>
      <c r="X422" s="7" t="s">
        <v>133</v>
      </c>
      <c r="Y422" s="7" t="s">
        <v>133</v>
      </c>
      <c r="Z422" s="163" t="s">
        <v>144</v>
      </c>
      <c r="AA422" s="10">
        <v>42415</v>
      </c>
      <c r="AB422" s="10">
        <f t="shared" si="80"/>
        <v>42475</v>
      </c>
      <c r="AC422" s="163" t="s">
        <v>501</v>
      </c>
      <c r="AD422" s="252" t="s">
        <v>501</v>
      </c>
      <c r="AE422" s="252" t="str">
        <f t="shared" si="68"/>
        <v>Выполнение ПИР, СМР, ПНР, оборудование</v>
      </c>
      <c r="AF422" s="251" t="s">
        <v>146</v>
      </c>
      <c r="AG422" s="253">
        <v>796</v>
      </c>
      <c r="AH422" s="251" t="s">
        <v>147</v>
      </c>
      <c r="AI422" s="254">
        <v>1</v>
      </c>
      <c r="AJ422" s="163">
        <v>46</v>
      </c>
      <c r="AK422" s="163" t="s">
        <v>159</v>
      </c>
      <c r="AL422" s="255">
        <f t="shared" si="74"/>
        <v>42495</v>
      </c>
      <c r="AM422" s="255">
        <f t="shared" si="75"/>
        <v>42495</v>
      </c>
      <c r="AN422" s="10">
        <v>42735</v>
      </c>
      <c r="AO422" s="256">
        <v>2016</v>
      </c>
      <c r="AP422" s="257" t="s">
        <v>501</v>
      </c>
      <c r="AQ422" s="246" t="s">
        <v>136</v>
      </c>
      <c r="AR422" s="258" t="s">
        <v>501</v>
      </c>
      <c r="AS422" s="256" t="s">
        <v>2859</v>
      </c>
      <c r="AT422" s="252" t="s">
        <v>4614</v>
      </c>
      <c r="AU422" s="252" t="s">
        <v>4615</v>
      </c>
      <c r="AV422" s="259" t="s">
        <v>4609</v>
      </c>
      <c r="AW422" s="260">
        <v>44196</v>
      </c>
      <c r="AX422" s="170">
        <v>621620</v>
      </c>
      <c r="AY422" s="170">
        <v>621620</v>
      </c>
      <c r="AZ422" s="252" t="s">
        <v>4616</v>
      </c>
      <c r="BA422" s="252">
        <v>0</v>
      </c>
      <c r="BB422" s="163" t="s">
        <v>136</v>
      </c>
      <c r="BC422" s="7" t="s">
        <v>4602</v>
      </c>
      <c r="BD422" s="145">
        <v>102677.19081999999</v>
      </c>
      <c r="BE422" s="146" t="s">
        <v>4611</v>
      </c>
    </row>
    <row r="423" spans="1:57" s="147" customFormat="1" ht="63.75" customHeight="1">
      <c r="A423" s="33">
        <v>2</v>
      </c>
      <c r="B423" s="33" t="s">
        <v>4617</v>
      </c>
      <c r="C423" s="7" t="s">
        <v>133</v>
      </c>
      <c r="D423" s="246" t="s">
        <v>4602</v>
      </c>
      <c r="E423" s="246" t="s">
        <v>2851</v>
      </c>
      <c r="F423" s="247" t="s">
        <v>4603</v>
      </c>
      <c r="G423" s="247" t="s">
        <v>4604</v>
      </c>
      <c r="H423" s="163" t="s">
        <v>136</v>
      </c>
      <c r="I423" s="33">
        <v>860134</v>
      </c>
      <c r="J423" s="164" t="s">
        <v>4618</v>
      </c>
      <c r="K423" s="164" t="s">
        <v>4606</v>
      </c>
      <c r="L423" s="164" t="str">
        <f t="shared" si="69"/>
        <v>ПИР, СМР, ПНР, оборудование</v>
      </c>
      <c r="M423" s="165" t="s">
        <v>2856</v>
      </c>
      <c r="N423" s="62" t="s">
        <v>2675</v>
      </c>
      <c r="O423" s="164" t="s">
        <v>2857</v>
      </c>
      <c r="P423" s="248" t="s">
        <v>2858</v>
      </c>
      <c r="Q423" s="249">
        <v>29434.005966974099</v>
      </c>
      <c r="R423" s="249">
        <f t="shared" si="70"/>
        <v>34732.127041029431</v>
      </c>
      <c r="S423" s="249">
        <v>22811.354624404925</v>
      </c>
      <c r="T423" s="249">
        <f t="shared" si="71"/>
        <v>26917.398456797811</v>
      </c>
      <c r="U423" s="250">
        <f t="shared" si="72"/>
        <v>22811.354624404925</v>
      </c>
      <c r="V423" s="249">
        <f t="shared" si="73"/>
        <v>26917.398456797811</v>
      </c>
      <c r="W423" s="251" t="s">
        <v>143</v>
      </c>
      <c r="X423" s="7" t="s">
        <v>133</v>
      </c>
      <c r="Y423" s="7" t="s">
        <v>133</v>
      </c>
      <c r="Z423" s="163" t="s">
        <v>144</v>
      </c>
      <c r="AA423" s="10">
        <v>42444</v>
      </c>
      <c r="AB423" s="10">
        <f t="shared" si="80"/>
        <v>42504</v>
      </c>
      <c r="AC423" s="163" t="s">
        <v>501</v>
      </c>
      <c r="AD423" s="252" t="s">
        <v>501</v>
      </c>
      <c r="AE423" s="252" t="str">
        <f t="shared" si="68"/>
        <v>Выполнение ПИР, СМР, ПНР, оборудование</v>
      </c>
      <c r="AF423" s="251" t="s">
        <v>146</v>
      </c>
      <c r="AG423" s="253">
        <v>796</v>
      </c>
      <c r="AH423" s="251" t="s">
        <v>147</v>
      </c>
      <c r="AI423" s="254">
        <v>1</v>
      </c>
      <c r="AJ423" s="254">
        <v>45</v>
      </c>
      <c r="AK423" s="251" t="s">
        <v>148</v>
      </c>
      <c r="AL423" s="255">
        <f t="shared" si="74"/>
        <v>42524</v>
      </c>
      <c r="AM423" s="255">
        <f t="shared" si="75"/>
        <v>42524</v>
      </c>
      <c r="AN423" s="10">
        <v>42735</v>
      </c>
      <c r="AO423" s="256">
        <v>2016</v>
      </c>
      <c r="AP423" s="257" t="s">
        <v>501</v>
      </c>
      <c r="AQ423" s="246" t="s">
        <v>136</v>
      </c>
      <c r="AR423" s="258" t="s">
        <v>501</v>
      </c>
      <c r="AS423" s="256" t="s">
        <v>2859</v>
      </c>
      <c r="AT423" s="252" t="s">
        <v>4619</v>
      </c>
      <c r="AU423" s="252" t="s">
        <v>4620</v>
      </c>
      <c r="AV423" s="259" t="s">
        <v>4609</v>
      </c>
      <c r="AW423" s="260">
        <v>44196</v>
      </c>
      <c r="AX423" s="170">
        <v>917591.6</v>
      </c>
      <c r="AY423" s="170">
        <v>917591.6</v>
      </c>
      <c r="AZ423" s="252">
        <v>0</v>
      </c>
      <c r="BA423" s="252">
        <v>0</v>
      </c>
      <c r="BB423" s="163" t="s">
        <v>136</v>
      </c>
      <c r="BC423" s="7" t="s">
        <v>4602</v>
      </c>
      <c r="BD423" s="145"/>
      <c r="BE423" s="146" t="s">
        <v>4611</v>
      </c>
    </row>
    <row r="424" spans="1:57" s="149" customFormat="1" ht="73.5" customHeight="1">
      <c r="A424" s="7">
        <v>2</v>
      </c>
      <c r="B424" s="163" t="s">
        <v>4621</v>
      </c>
      <c r="C424" s="7" t="s">
        <v>133</v>
      </c>
      <c r="D424" s="7" t="s">
        <v>2850</v>
      </c>
      <c r="E424" s="163" t="s">
        <v>2851</v>
      </c>
      <c r="F424" s="7" t="s">
        <v>2852</v>
      </c>
      <c r="G424" s="163" t="s">
        <v>2853</v>
      </c>
      <c r="H424" s="163" t="s">
        <v>136</v>
      </c>
      <c r="I424" s="163">
        <v>628783</v>
      </c>
      <c r="J424" s="164" t="s">
        <v>4622</v>
      </c>
      <c r="K424" s="164" t="s">
        <v>4623</v>
      </c>
      <c r="L424" s="164" t="str">
        <f t="shared" si="69"/>
        <v xml:space="preserve">СМР, ПНР, оборудование (за исключением оборудования, предоставляемого Заказчиком) </v>
      </c>
      <c r="M424" s="165" t="s">
        <v>2856</v>
      </c>
      <c r="N424" s="62" t="s">
        <v>2675</v>
      </c>
      <c r="O424" s="164" t="s">
        <v>2857</v>
      </c>
      <c r="P424" s="165" t="s">
        <v>3628</v>
      </c>
      <c r="Q424" s="166">
        <v>614627.64648910426</v>
      </c>
      <c r="R424" s="166">
        <f t="shared" si="70"/>
        <v>725260.62285714294</v>
      </c>
      <c r="S424" s="166">
        <v>437010.55084745766</v>
      </c>
      <c r="T424" s="166">
        <f t="shared" si="71"/>
        <v>515672.45</v>
      </c>
      <c r="U424" s="166">
        <f t="shared" si="72"/>
        <v>437010.55084745766</v>
      </c>
      <c r="V424" s="166">
        <f t="shared" si="73"/>
        <v>515672.45</v>
      </c>
      <c r="W424" s="163" t="s">
        <v>143</v>
      </c>
      <c r="X424" s="7" t="s">
        <v>133</v>
      </c>
      <c r="Y424" s="7" t="s">
        <v>133</v>
      </c>
      <c r="Z424" s="163" t="s">
        <v>144</v>
      </c>
      <c r="AA424" s="10">
        <v>42353</v>
      </c>
      <c r="AB424" s="10">
        <f t="shared" si="80"/>
        <v>42413</v>
      </c>
      <c r="AC424" s="163" t="s">
        <v>501</v>
      </c>
      <c r="AD424" s="163" t="s">
        <v>501</v>
      </c>
      <c r="AE424" s="164" t="str">
        <f t="shared" si="68"/>
        <v xml:space="preserve">Выполнение СМР, ПНР, оборудование (за исключением оборудования, предоставляемого Заказчиком) </v>
      </c>
      <c r="AF424" s="164" t="s">
        <v>146</v>
      </c>
      <c r="AG424" s="163">
        <v>796</v>
      </c>
      <c r="AH424" s="163" t="s">
        <v>147</v>
      </c>
      <c r="AI424" s="163">
        <v>1</v>
      </c>
      <c r="AJ424" s="163">
        <v>45</v>
      </c>
      <c r="AK424" s="163" t="s">
        <v>148</v>
      </c>
      <c r="AL424" s="10">
        <f t="shared" si="74"/>
        <v>42433</v>
      </c>
      <c r="AM424" s="10">
        <f t="shared" si="75"/>
        <v>42433</v>
      </c>
      <c r="AN424" s="10">
        <v>44196</v>
      </c>
      <c r="AO424" s="62" t="s">
        <v>3354</v>
      </c>
      <c r="AP424" s="163" t="s">
        <v>501</v>
      </c>
      <c r="AQ424" s="168" t="s">
        <v>136</v>
      </c>
      <c r="AR424" s="172" t="s">
        <v>501</v>
      </c>
      <c r="AS424" s="163" t="s">
        <v>2859</v>
      </c>
      <c r="AT424" s="163" t="s">
        <v>4624</v>
      </c>
      <c r="AU424" s="164" t="s">
        <v>4625</v>
      </c>
      <c r="AV424" s="164" t="s">
        <v>2862</v>
      </c>
      <c r="AW424" s="169">
        <v>44196</v>
      </c>
      <c r="AX424" s="170">
        <v>1346725.9178480052</v>
      </c>
      <c r="AY424" s="170">
        <v>942708.14249360398</v>
      </c>
      <c r="AZ424" s="170">
        <v>160</v>
      </c>
      <c r="BA424" s="170">
        <v>0.75</v>
      </c>
      <c r="BB424" s="163" t="s">
        <v>136</v>
      </c>
      <c r="BC424" s="171" t="s">
        <v>2863</v>
      </c>
      <c r="BD424" s="148">
        <v>57096.201059999999</v>
      </c>
      <c r="BE424" s="123" t="s">
        <v>2864</v>
      </c>
    </row>
    <row r="425" spans="1:57" s="149" customFormat="1" ht="73.5" customHeight="1">
      <c r="A425" s="7">
        <v>2</v>
      </c>
      <c r="B425" s="163" t="s">
        <v>4626</v>
      </c>
      <c r="C425" s="7" t="s">
        <v>133</v>
      </c>
      <c r="D425" s="7" t="s">
        <v>2850</v>
      </c>
      <c r="E425" s="163" t="s">
        <v>2851</v>
      </c>
      <c r="F425" s="7" t="s">
        <v>2852</v>
      </c>
      <c r="G425" s="163" t="s">
        <v>2853</v>
      </c>
      <c r="H425" s="163" t="s">
        <v>136</v>
      </c>
      <c r="I425" s="163">
        <v>628786</v>
      </c>
      <c r="J425" s="164" t="s">
        <v>4627</v>
      </c>
      <c r="K425" s="164" t="s">
        <v>4623</v>
      </c>
      <c r="L425" s="164" t="str">
        <f t="shared" si="69"/>
        <v xml:space="preserve">СМР, ПНР, оборудование (за исключением оборудования, предоставляемого Заказчиком) </v>
      </c>
      <c r="M425" s="165" t="s">
        <v>2856</v>
      </c>
      <c r="N425" s="62" t="s">
        <v>2675</v>
      </c>
      <c r="O425" s="164" t="s">
        <v>2857</v>
      </c>
      <c r="P425" s="165" t="s">
        <v>3628</v>
      </c>
      <c r="Q425" s="166">
        <v>1025249.7857142856</v>
      </c>
      <c r="R425" s="166">
        <f t="shared" si="70"/>
        <v>1209794.7471428569</v>
      </c>
      <c r="S425" s="166">
        <v>728687.80508474575</v>
      </c>
      <c r="T425" s="166">
        <f t="shared" si="71"/>
        <v>859851.61</v>
      </c>
      <c r="U425" s="166">
        <f t="shared" si="72"/>
        <v>728687.80508474575</v>
      </c>
      <c r="V425" s="166">
        <f t="shared" si="73"/>
        <v>859851.61</v>
      </c>
      <c r="W425" s="163" t="s">
        <v>143</v>
      </c>
      <c r="X425" s="7" t="s">
        <v>133</v>
      </c>
      <c r="Y425" s="7" t="s">
        <v>133</v>
      </c>
      <c r="Z425" s="163" t="s">
        <v>144</v>
      </c>
      <c r="AA425" s="10">
        <v>42353</v>
      </c>
      <c r="AB425" s="10">
        <f t="shared" si="80"/>
        <v>42413</v>
      </c>
      <c r="AC425" s="163" t="s">
        <v>501</v>
      </c>
      <c r="AD425" s="163" t="s">
        <v>501</v>
      </c>
      <c r="AE425" s="164" t="str">
        <f t="shared" si="68"/>
        <v xml:space="preserve">Выполнение СМР, ПНР, оборудование (за исключением оборудования, предоставляемого Заказчиком) </v>
      </c>
      <c r="AF425" s="164" t="s">
        <v>146</v>
      </c>
      <c r="AG425" s="163">
        <v>796</v>
      </c>
      <c r="AH425" s="163" t="s">
        <v>147</v>
      </c>
      <c r="AI425" s="163">
        <v>1</v>
      </c>
      <c r="AJ425" s="163">
        <v>45</v>
      </c>
      <c r="AK425" s="163" t="s">
        <v>148</v>
      </c>
      <c r="AL425" s="10">
        <f t="shared" si="74"/>
        <v>42433</v>
      </c>
      <c r="AM425" s="10">
        <f t="shared" si="75"/>
        <v>42433</v>
      </c>
      <c r="AN425" s="10">
        <v>43830</v>
      </c>
      <c r="AO425" s="163" t="s">
        <v>724</v>
      </c>
      <c r="AP425" s="163" t="s">
        <v>501</v>
      </c>
      <c r="AQ425" s="168" t="s">
        <v>136</v>
      </c>
      <c r="AR425" s="172" t="s">
        <v>501</v>
      </c>
      <c r="AS425" s="163" t="s">
        <v>2859</v>
      </c>
      <c r="AT425" s="163" t="s">
        <v>4628</v>
      </c>
      <c r="AU425" s="164" t="s">
        <v>4629</v>
      </c>
      <c r="AV425" s="164" t="s">
        <v>2862</v>
      </c>
      <c r="AW425" s="169">
        <v>43830</v>
      </c>
      <c r="AX425" s="170">
        <v>2122271.0521999998</v>
      </c>
      <c r="AY425" s="170">
        <v>2122271.0521999998</v>
      </c>
      <c r="AZ425" s="170">
        <v>200</v>
      </c>
      <c r="BA425" s="170">
        <v>0</v>
      </c>
      <c r="BB425" s="163" t="s">
        <v>136</v>
      </c>
      <c r="BC425" s="171" t="s">
        <v>2863</v>
      </c>
      <c r="BD425" s="148">
        <v>50690.229299999999</v>
      </c>
      <c r="BE425" s="123" t="s">
        <v>2864</v>
      </c>
    </row>
    <row r="426" spans="1:57" s="149" customFormat="1" ht="73.5" customHeight="1">
      <c r="A426" s="7">
        <v>1</v>
      </c>
      <c r="B426" s="163" t="s">
        <v>4630</v>
      </c>
      <c r="C426" s="7" t="s">
        <v>133</v>
      </c>
      <c r="D426" s="7" t="s">
        <v>2850</v>
      </c>
      <c r="E426" s="163" t="s">
        <v>2851</v>
      </c>
      <c r="F426" s="7" t="s">
        <v>2852</v>
      </c>
      <c r="G426" s="163" t="s">
        <v>2853</v>
      </c>
      <c r="H426" s="163" t="s">
        <v>136</v>
      </c>
      <c r="I426" s="163">
        <v>628787</v>
      </c>
      <c r="J426" s="164" t="s">
        <v>4631</v>
      </c>
      <c r="K426" s="164" t="s">
        <v>4623</v>
      </c>
      <c r="L426" s="164" t="str">
        <f t="shared" si="69"/>
        <v xml:space="preserve">СМР, ПНР, оборудование (за исключением оборудования, предоставляемого Заказчиком) </v>
      </c>
      <c r="M426" s="165" t="s">
        <v>2856</v>
      </c>
      <c r="N426" s="62" t="s">
        <v>2675</v>
      </c>
      <c r="O426" s="164" t="s">
        <v>2857</v>
      </c>
      <c r="P426" s="165" t="s">
        <v>2858</v>
      </c>
      <c r="Q426" s="166">
        <f>2888425.91525424*0.8</f>
        <v>2310740.7322033918</v>
      </c>
      <c r="R426" s="166">
        <f t="shared" si="70"/>
        <v>2726674.0640000021</v>
      </c>
      <c r="S426" s="166">
        <v>1971859.1694915253</v>
      </c>
      <c r="T426" s="166">
        <f t="shared" si="71"/>
        <v>2326793.8199999998</v>
      </c>
      <c r="U426" s="166">
        <f t="shared" si="72"/>
        <v>1971859.1694915253</v>
      </c>
      <c r="V426" s="166">
        <f t="shared" si="73"/>
        <v>2326793.8199999998</v>
      </c>
      <c r="W426" s="163" t="s">
        <v>143</v>
      </c>
      <c r="X426" s="7" t="s">
        <v>133</v>
      </c>
      <c r="Y426" s="7" t="s">
        <v>133</v>
      </c>
      <c r="Z426" s="163" t="s">
        <v>144</v>
      </c>
      <c r="AA426" s="10">
        <v>42653</v>
      </c>
      <c r="AB426" s="10">
        <f t="shared" si="80"/>
        <v>42713</v>
      </c>
      <c r="AC426" s="163" t="s">
        <v>501</v>
      </c>
      <c r="AD426" s="163" t="s">
        <v>501</v>
      </c>
      <c r="AE426" s="164" t="str">
        <f t="shared" si="68"/>
        <v xml:space="preserve">Выполнение СМР, ПНР, оборудование (за исключением оборудования, предоставляемого Заказчиком) </v>
      </c>
      <c r="AF426" s="164" t="s">
        <v>146</v>
      </c>
      <c r="AG426" s="163">
        <v>796</v>
      </c>
      <c r="AH426" s="163" t="s">
        <v>147</v>
      </c>
      <c r="AI426" s="163">
        <v>1</v>
      </c>
      <c r="AJ426" s="163">
        <v>46</v>
      </c>
      <c r="AK426" s="163" t="s">
        <v>159</v>
      </c>
      <c r="AL426" s="10">
        <f t="shared" si="74"/>
        <v>42733</v>
      </c>
      <c r="AM426" s="10">
        <f t="shared" si="75"/>
        <v>42733</v>
      </c>
      <c r="AN426" s="10">
        <v>43465</v>
      </c>
      <c r="AO426" s="163" t="s">
        <v>1142</v>
      </c>
      <c r="AP426" s="163" t="s">
        <v>501</v>
      </c>
      <c r="AQ426" s="168" t="s">
        <v>136</v>
      </c>
      <c r="AR426" s="172" t="s">
        <v>501</v>
      </c>
      <c r="AS426" s="163" t="s">
        <v>2859</v>
      </c>
      <c r="AT426" s="163" t="s">
        <v>4632</v>
      </c>
      <c r="AU426" s="164" t="s">
        <v>4633</v>
      </c>
      <c r="AV426" s="164" t="s">
        <v>2862</v>
      </c>
      <c r="AW426" s="169">
        <v>43465</v>
      </c>
      <c r="AX426" s="170">
        <v>2854540</v>
      </c>
      <c r="AY426" s="170">
        <v>2666775.2558951997</v>
      </c>
      <c r="AZ426" s="170">
        <v>400</v>
      </c>
      <c r="BA426" s="170">
        <v>29</v>
      </c>
      <c r="BB426" s="163" t="s">
        <v>136</v>
      </c>
      <c r="BC426" s="171" t="s">
        <v>2863</v>
      </c>
      <c r="BD426" s="148">
        <v>102413.40873000001</v>
      </c>
      <c r="BE426" s="123" t="s">
        <v>2864</v>
      </c>
    </row>
    <row r="427" spans="1:57" s="149" customFormat="1" ht="71.25" customHeight="1">
      <c r="A427" s="7">
        <v>2</v>
      </c>
      <c r="B427" s="163" t="s">
        <v>4634</v>
      </c>
      <c r="C427" s="7" t="s">
        <v>133</v>
      </c>
      <c r="D427" s="7" t="s">
        <v>2850</v>
      </c>
      <c r="E427" s="163" t="s">
        <v>2851</v>
      </c>
      <c r="F427" s="7" t="s">
        <v>2852</v>
      </c>
      <c r="G427" s="163" t="s">
        <v>2853</v>
      </c>
      <c r="H427" s="163" t="s">
        <v>136</v>
      </c>
      <c r="I427" s="163">
        <v>628790</v>
      </c>
      <c r="J427" s="164" t="s">
        <v>4635</v>
      </c>
      <c r="K427" s="164" t="s">
        <v>4623</v>
      </c>
      <c r="L427" s="164" t="str">
        <f t="shared" si="69"/>
        <v xml:space="preserve">СМР, ПНР, оборудование (за исключением оборудования, предоставляемого Заказчиком) </v>
      </c>
      <c r="M427" s="165" t="s">
        <v>2856</v>
      </c>
      <c r="N427" s="62" t="s">
        <v>2675</v>
      </c>
      <c r="O427" s="164" t="s">
        <v>2857</v>
      </c>
      <c r="P427" s="165" t="s">
        <v>2858</v>
      </c>
      <c r="Q427" s="166">
        <v>609198.5496368038</v>
      </c>
      <c r="R427" s="166">
        <f t="shared" si="70"/>
        <v>718854.28857142839</v>
      </c>
      <c r="S427" s="166">
        <v>426438.98305084748</v>
      </c>
      <c r="T427" s="166">
        <f t="shared" si="71"/>
        <v>503198</v>
      </c>
      <c r="U427" s="166">
        <f t="shared" si="72"/>
        <v>426438.98305084748</v>
      </c>
      <c r="V427" s="166">
        <f t="shared" si="73"/>
        <v>503198</v>
      </c>
      <c r="W427" s="163" t="s">
        <v>143</v>
      </c>
      <c r="X427" s="7" t="s">
        <v>133</v>
      </c>
      <c r="Y427" s="7" t="s">
        <v>133</v>
      </c>
      <c r="Z427" s="163" t="s">
        <v>144</v>
      </c>
      <c r="AA427" s="10">
        <v>42653</v>
      </c>
      <c r="AB427" s="10">
        <f t="shared" si="80"/>
        <v>42713</v>
      </c>
      <c r="AC427" s="163" t="s">
        <v>501</v>
      </c>
      <c r="AD427" s="163" t="s">
        <v>501</v>
      </c>
      <c r="AE427" s="164" t="str">
        <f t="shared" si="68"/>
        <v xml:space="preserve">Выполнение СМР, ПНР, оборудование (за исключением оборудования, предоставляемого Заказчиком) </v>
      </c>
      <c r="AF427" s="164" t="s">
        <v>146</v>
      </c>
      <c r="AG427" s="163">
        <v>796</v>
      </c>
      <c r="AH427" s="163" t="s">
        <v>147</v>
      </c>
      <c r="AI427" s="163">
        <v>1</v>
      </c>
      <c r="AJ427" s="163">
        <v>45</v>
      </c>
      <c r="AK427" s="163" t="s">
        <v>148</v>
      </c>
      <c r="AL427" s="10">
        <f t="shared" si="74"/>
        <v>42733</v>
      </c>
      <c r="AM427" s="10">
        <f t="shared" si="75"/>
        <v>42733</v>
      </c>
      <c r="AN427" s="10">
        <v>43100</v>
      </c>
      <c r="AO427" s="163" t="s">
        <v>292</v>
      </c>
      <c r="AP427" s="163" t="s">
        <v>501</v>
      </c>
      <c r="AQ427" s="168" t="s">
        <v>136</v>
      </c>
      <c r="AR427" s="172" t="s">
        <v>501</v>
      </c>
      <c r="AS427" s="163" t="s">
        <v>2859</v>
      </c>
      <c r="AT427" s="163" t="s">
        <v>4636</v>
      </c>
      <c r="AU427" s="164" t="s">
        <v>4637</v>
      </c>
      <c r="AV427" s="164" t="s">
        <v>2862</v>
      </c>
      <c r="AW427" s="169">
        <v>43100</v>
      </c>
      <c r="AX427" s="170">
        <v>1030531.5829999998</v>
      </c>
      <c r="AY427" s="170">
        <v>1030531.5829999998</v>
      </c>
      <c r="AZ427" s="170">
        <v>500</v>
      </c>
      <c r="BA427" s="170">
        <v>0</v>
      </c>
      <c r="BB427" s="163" t="s">
        <v>136</v>
      </c>
      <c r="BC427" s="171" t="s">
        <v>2863</v>
      </c>
      <c r="BD427" s="148">
        <v>124769.05409000001</v>
      </c>
      <c r="BE427" s="123" t="s">
        <v>2864</v>
      </c>
    </row>
    <row r="428" spans="1:57" s="149" customFormat="1" ht="90.75" customHeight="1">
      <c r="A428" s="7">
        <v>1</v>
      </c>
      <c r="B428" s="163" t="s">
        <v>4638</v>
      </c>
      <c r="C428" s="7" t="s">
        <v>133</v>
      </c>
      <c r="D428" s="7" t="s">
        <v>2850</v>
      </c>
      <c r="E428" s="163" t="s">
        <v>2851</v>
      </c>
      <c r="F428" s="7" t="s">
        <v>2852</v>
      </c>
      <c r="G428" s="163" t="s">
        <v>2853</v>
      </c>
      <c r="H428" s="163" t="s">
        <v>136</v>
      </c>
      <c r="I428" s="163">
        <v>628791</v>
      </c>
      <c r="J428" s="164" t="s">
        <v>4639</v>
      </c>
      <c r="K428" s="164" t="s">
        <v>4623</v>
      </c>
      <c r="L428" s="164" t="str">
        <f t="shared" si="69"/>
        <v xml:space="preserve">СМР, ПНР, оборудование (за исключением оборудования, предоставляемого Заказчиком) </v>
      </c>
      <c r="M428" s="165" t="s">
        <v>2856</v>
      </c>
      <c r="N428" s="62" t="s">
        <v>2675</v>
      </c>
      <c r="O428" s="164" t="s">
        <v>2857</v>
      </c>
      <c r="P428" s="165" t="s">
        <v>2858</v>
      </c>
      <c r="Q428" s="166">
        <f>2832408.59443099*0.73</f>
        <v>2067658.2739346228</v>
      </c>
      <c r="R428" s="166">
        <f t="shared" si="70"/>
        <v>2439836.7632428547</v>
      </c>
      <c r="S428" s="166">
        <v>1982686.0169491526</v>
      </c>
      <c r="T428" s="166">
        <f t="shared" si="71"/>
        <v>2339569.5</v>
      </c>
      <c r="U428" s="166">
        <f t="shared" si="72"/>
        <v>1982686.0169491526</v>
      </c>
      <c r="V428" s="166">
        <f t="shared" si="73"/>
        <v>2339569.5</v>
      </c>
      <c r="W428" s="163" t="s">
        <v>143</v>
      </c>
      <c r="X428" s="7" t="s">
        <v>133</v>
      </c>
      <c r="Y428" s="7" t="s">
        <v>133</v>
      </c>
      <c r="Z428" s="163" t="s">
        <v>144</v>
      </c>
      <c r="AA428" s="10">
        <v>42653</v>
      </c>
      <c r="AB428" s="10">
        <f t="shared" si="80"/>
        <v>42713</v>
      </c>
      <c r="AC428" s="163" t="s">
        <v>501</v>
      </c>
      <c r="AD428" s="163" t="s">
        <v>501</v>
      </c>
      <c r="AE428" s="164" t="str">
        <f t="shared" si="68"/>
        <v xml:space="preserve">Выполнение СМР, ПНР, оборудование (за исключением оборудования, предоставляемого Заказчиком) </v>
      </c>
      <c r="AF428" s="164" t="s">
        <v>146</v>
      </c>
      <c r="AG428" s="163">
        <v>796</v>
      </c>
      <c r="AH428" s="163" t="s">
        <v>147</v>
      </c>
      <c r="AI428" s="163">
        <v>1</v>
      </c>
      <c r="AJ428" s="163">
        <v>46</v>
      </c>
      <c r="AK428" s="163" t="s">
        <v>159</v>
      </c>
      <c r="AL428" s="10">
        <f t="shared" si="74"/>
        <v>42733</v>
      </c>
      <c r="AM428" s="10">
        <f t="shared" si="75"/>
        <v>42733</v>
      </c>
      <c r="AN428" s="10">
        <v>43100</v>
      </c>
      <c r="AO428" s="163" t="s">
        <v>292</v>
      </c>
      <c r="AP428" s="163" t="s">
        <v>501</v>
      </c>
      <c r="AQ428" s="168" t="s">
        <v>136</v>
      </c>
      <c r="AR428" s="172" t="s">
        <v>501</v>
      </c>
      <c r="AS428" s="163" t="s">
        <v>2859</v>
      </c>
      <c r="AT428" s="163" t="s">
        <v>4640</v>
      </c>
      <c r="AU428" s="164" t="s">
        <v>4641</v>
      </c>
      <c r="AV428" s="164" t="s">
        <v>2862</v>
      </c>
      <c r="AW428" s="169">
        <v>43465</v>
      </c>
      <c r="AX428" s="170">
        <v>2643488.8521999996</v>
      </c>
      <c r="AY428" s="170">
        <v>2553200.2559428001</v>
      </c>
      <c r="AZ428" s="170">
        <v>500</v>
      </c>
      <c r="BA428" s="170">
        <v>52</v>
      </c>
      <c r="BB428" s="163" t="s">
        <v>136</v>
      </c>
      <c r="BC428" s="171" t="s">
        <v>2863</v>
      </c>
      <c r="BD428" s="148">
        <v>196043.46100000001</v>
      </c>
      <c r="BE428" s="127" t="s">
        <v>2864</v>
      </c>
    </row>
    <row r="429" spans="1:57" s="149" customFormat="1" ht="93" customHeight="1">
      <c r="A429" s="7">
        <v>2</v>
      </c>
      <c r="B429" s="163" t="s">
        <v>4642</v>
      </c>
      <c r="C429" s="7" t="s">
        <v>133</v>
      </c>
      <c r="D429" s="7" t="s">
        <v>343</v>
      </c>
      <c r="E429" s="163" t="s">
        <v>2851</v>
      </c>
      <c r="F429" s="7" t="s">
        <v>2682</v>
      </c>
      <c r="G429" s="7" t="s">
        <v>2921</v>
      </c>
      <c r="H429" s="163" t="s">
        <v>136</v>
      </c>
      <c r="I429" s="163">
        <v>628816</v>
      </c>
      <c r="J429" s="164" t="s">
        <v>4643</v>
      </c>
      <c r="K429" s="164" t="s">
        <v>2923</v>
      </c>
      <c r="L429" s="164" t="str">
        <f t="shared" si="69"/>
        <v>ПИР, авторский надзор</v>
      </c>
      <c r="M429" s="165" t="s">
        <v>4644</v>
      </c>
      <c r="N429" s="62" t="s">
        <v>2675</v>
      </c>
      <c r="O429" s="164" t="s">
        <v>2857</v>
      </c>
      <c r="P429" s="165" t="s">
        <v>4645</v>
      </c>
      <c r="Q429" s="166">
        <v>0</v>
      </c>
      <c r="R429" s="166">
        <f t="shared" si="70"/>
        <v>0</v>
      </c>
      <c r="S429" s="166">
        <v>0</v>
      </c>
      <c r="T429" s="166">
        <f t="shared" si="71"/>
        <v>0</v>
      </c>
      <c r="U429" s="166">
        <f t="shared" si="72"/>
        <v>0</v>
      </c>
      <c r="V429" s="166">
        <f t="shared" si="73"/>
        <v>0</v>
      </c>
      <c r="W429" s="163" t="s">
        <v>289</v>
      </c>
      <c r="X429" s="7" t="s">
        <v>133</v>
      </c>
      <c r="Y429" s="7" t="s">
        <v>133</v>
      </c>
      <c r="Z429" s="163" t="s">
        <v>144</v>
      </c>
      <c r="AA429" s="10">
        <f>AB429-60</f>
        <v>42411</v>
      </c>
      <c r="AB429" s="10">
        <v>42471</v>
      </c>
      <c r="AC429" s="163" t="s">
        <v>501</v>
      </c>
      <c r="AD429" s="163" t="s">
        <v>501</v>
      </c>
      <c r="AE429" s="164" t="str">
        <f t="shared" si="68"/>
        <v>Выполнение ПИР, авторский надзор</v>
      </c>
      <c r="AF429" s="164" t="s">
        <v>146</v>
      </c>
      <c r="AG429" s="163">
        <v>796</v>
      </c>
      <c r="AH429" s="163" t="s">
        <v>147</v>
      </c>
      <c r="AI429" s="163">
        <v>1</v>
      </c>
      <c r="AJ429" s="163" t="s">
        <v>2679</v>
      </c>
      <c r="AK429" s="163" t="s">
        <v>4646</v>
      </c>
      <c r="AL429" s="10">
        <f t="shared" si="74"/>
        <v>42491</v>
      </c>
      <c r="AM429" s="10">
        <f t="shared" si="75"/>
        <v>42491</v>
      </c>
      <c r="AN429" s="10">
        <v>42856</v>
      </c>
      <c r="AO429" s="163" t="s">
        <v>292</v>
      </c>
      <c r="AP429" s="163" t="s">
        <v>501</v>
      </c>
      <c r="AQ429" s="168" t="s">
        <v>136</v>
      </c>
      <c r="AR429" s="172" t="s">
        <v>501</v>
      </c>
      <c r="AS429" s="163" t="s">
        <v>2859</v>
      </c>
      <c r="AT429" s="163" t="s">
        <v>4647</v>
      </c>
      <c r="AU429" s="164" t="s">
        <v>4648</v>
      </c>
      <c r="AV429" s="164" t="s">
        <v>4649</v>
      </c>
      <c r="AW429" s="163" t="s">
        <v>4647</v>
      </c>
      <c r="AX429" s="163" t="s">
        <v>4647</v>
      </c>
      <c r="AY429" s="163" t="s">
        <v>4647</v>
      </c>
      <c r="AZ429" s="163" t="s">
        <v>4647</v>
      </c>
      <c r="BA429" s="163" t="s">
        <v>4647</v>
      </c>
      <c r="BB429" s="163" t="s">
        <v>4650</v>
      </c>
      <c r="BC429" s="171" t="s">
        <v>4648</v>
      </c>
      <c r="BD429" s="148"/>
      <c r="BE429" s="127" t="s">
        <v>2683</v>
      </c>
    </row>
    <row r="430" spans="1:57" s="149" customFormat="1" ht="93" customHeight="1">
      <c r="A430" s="7">
        <v>2</v>
      </c>
      <c r="B430" s="163" t="s">
        <v>4651</v>
      </c>
      <c r="C430" s="7" t="s">
        <v>133</v>
      </c>
      <c r="D430" s="7" t="s">
        <v>343</v>
      </c>
      <c r="E430" s="163" t="s">
        <v>2851</v>
      </c>
      <c r="F430" s="7" t="s">
        <v>2682</v>
      </c>
      <c r="G430" s="7" t="s">
        <v>2921</v>
      </c>
      <c r="H430" s="163" t="s">
        <v>136</v>
      </c>
      <c r="I430" s="163">
        <v>628817</v>
      </c>
      <c r="J430" s="164" t="s">
        <v>4652</v>
      </c>
      <c r="K430" s="164" t="s">
        <v>2923</v>
      </c>
      <c r="L430" s="164" t="str">
        <f t="shared" si="69"/>
        <v>ПИР, авторский надзор</v>
      </c>
      <c r="M430" s="165" t="s">
        <v>4644</v>
      </c>
      <c r="N430" s="62" t="s">
        <v>2675</v>
      </c>
      <c r="O430" s="164" t="s">
        <v>2857</v>
      </c>
      <c r="P430" s="165" t="s">
        <v>4645</v>
      </c>
      <c r="Q430" s="166">
        <v>0</v>
      </c>
      <c r="R430" s="166">
        <f t="shared" si="70"/>
        <v>0</v>
      </c>
      <c r="S430" s="166">
        <v>0</v>
      </c>
      <c r="T430" s="166">
        <f t="shared" si="71"/>
        <v>0</v>
      </c>
      <c r="U430" s="166">
        <f t="shared" si="72"/>
        <v>0</v>
      </c>
      <c r="V430" s="166">
        <f t="shared" si="73"/>
        <v>0</v>
      </c>
      <c r="W430" s="163" t="s">
        <v>289</v>
      </c>
      <c r="X430" s="7" t="s">
        <v>133</v>
      </c>
      <c r="Y430" s="7" t="s">
        <v>133</v>
      </c>
      <c r="Z430" s="163" t="s">
        <v>144</v>
      </c>
      <c r="AA430" s="10">
        <f t="shared" ref="AA430:AA434" si="81">AB430-60</f>
        <v>42411</v>
      </c>
      <c r="AB430" s="10">
        <v>42471</v>
      </c>
      <c r="AC430" s="163" t="s">
        <v>501</v>
      </c>
      <c r="AD430" s="163" t="s">
        <v>501</v>
      </c>
      <c r="AE430" s="164" t="str">
        <f t="shared" si="68"/>
        <v>Выполнение ПИР, авторский надзор</v>
      </c>
      <c r="AF430" s="164" t="s">
        <v>146</v>
      </c>
      <c r="AG430" s="163">
        <v>796</v>
      </c>
      <c r="AH430" s="163" t="s">
        <v>147</v>
      </c>
      <c r="AI430" s="163">
        <v>1</v>
      </c>
      <c r="AJ430" s="163" t="s">
        <v>2679</v>
      </c>
      <c r="AK430" s="163" t="s">
        <v>4646</v>
      </c>
      <c r="AL430" s="10">
        <f t="shared" si="74"/>
        <v>42491</v>
      </c>
      <c r="AM430" s="10">
        <f t="shared" si="75"/>
        <v>42491</v>
      </c>
      <c r="AN430" s="10">
        <v>42856</v>
      </c>
      <c r="AO430" s="163" t="s">
        <v>292</v>
      </c>
      <c r="AP430" s="163" t="s">
        <v>501</v>
      </c>
      <c r="AQ430" s="168" t="s">
        <v>136</v>
      </c>
      <c r="AR430" s="172" t="s">
        <v>501</v>
      </c>
      <c r="AS430" s="163" t="s">
        <v>2859</v>
      </c>
      <c r="AT430" s="163" t="s">
        <v>4647</v>
      </c>
      <c r="AU430" s="164" t="s">
        <v>4648</v>
      </c>
      <c r="AV430" s="164" t="s">
        <v>4649</v>
      </c>
      <c r="AW430" s="163" t="s">
        <v>4647</v>
      </c>
      <c r="AX430" s="163" t="s">
        <v>4647</v>
      </c>
      <c r="AY430" s="163" t="s">
        <v>4647</v>
      </c>
      <c r="AZ430" s="163" t="s">
        <v>4647</v>
      </c>
      <c r="BA430" s="163" t="s">
        <v>4647</v>
      </c>
      <c r="BB430" s="163" t="s">
        <v>4650</v>
      </c>
      <c r="BC430" s="171" t="s">
        <v>4648</v>
      </c>
      <c r="BD430" s="148"/>
      <c r="BE430" s="127" t="s">
        <v>2683</v>
      </c>
    </row>
    <row r="431" spans="1:57" s="149" customFormat="1" ht="101.25" customHeight="1">
      <c r="A431" s="7">
        <v>2</v>
      </c>
      <c r="B431" s="163" t="s">
        <v>4653</v>
      </c>
      <c r="C431" s="7" t="s">
        <v>133</v>
      </c>
      <c r="D431" s="7" t="s">
        <v>343</v>
      </c>
      <c r="E431" s="163" t="s">
        <v>2851</v>
      </c>
      <c r="F431" s="7" t="s">
        <v>2682</v>
      </c>
      <c r="G431" s="7" t="s">
        <v>2921</v>
      </c>
      <c r="H431" s="163" t="s">
        <v>136</v>
      </c>
      <c r="I431" s="163">
        <v>628818</v>
      </c>
      <c r="J431" s="164" t="s">
        <v>4654</v>
      </c>
      <c r="K431" s="164" t="s">
        <v>2923</v>
      </c>
      <c r="L431" s="164" t="str">
        <f t="shared" si="69"/>
        <v>ПИР, авторский надзор</v>
      </c>
      <c r="M431" s="165" t="s">
        <v>4644</v>
      </c>
      <c r="N431" s="62" t="s">
        <v>2675</v>
      </c>
      <c r="O431" s="164" t="s">
        <v>2857</v>
      </c>
      <c r="P431" s="165" t="s">
        <v>4645</v>
      </c>
      <c r="Q431" s="166">
        <v>0</v>
      </c>
      <c r="R431" s="166">
        <f t="shared" si="70"/>
        <v>0</v>
      </c>
      <c r="S431" s="166">
        <v>0</v>
      </c>
      <c r="T431" s="166">
        <f t="shared" si="71"/>
        <v>0</v>
      </c>
      <c r="U431" s="166">
        <f t="shared" si="72"/>
        <v>0</v>
      </c>
      <c r="V431" s="166">
        <f t="shared" si="73"/>
        <v>0</v>
      </c>
      <c r="W431" s="163" t="s">
        <v>289</v>
      </c>
      <c r="X431" s="7" t="s">
        <v>133</v>
      </c>
      <c r="Y431" s="7" t="s">
        <v>133</v>
      </c>
      <c r="Z431" s="163" t="s">
        <v>144</v>
      </c>
      <c r="AA431" s="10">
        <f t="shared" si="81"/>
        <v>42411</v>
      </c>
      <c r="AB431" s="10">
        <v>42471</v>
      </c>
      <c r="AC431" s="163" t="s">
        <v>501</v>
      </c>
      <c r="AD431" s="163" t="s">
        <v>501</v>
      </c>
      <c r="AE431" s="164" t="str">
        <f t="shared" si="68"/>
        <v>Выполнение ПИР, авторский надзор</v>
      </c>
      <c r="AF431" s="164" t="s">
        <v>146</v>
      </c>
      <c r="AG431" s="163">
        <v>796</v>
      </c>
      <c r="AH431" s="163" t="s">
        <v>147</v>
      </c>
      <c r="AI431" s="163">
        <v>1</v>
      </c>
      <c r="AJ431" s="163" t="s">
        <v>2679</v>
      </c>
      <c r="AK431" s="163" t="s">
        <v>4646</v>
      </c>
      <c r="AL431" s="10">
        <f t="shared" si="74"/>
        <v>42491</v>
      </c>
      <c r="AM431" s="10">
        <f t="shared" si="75"/>
        <v>42491</v>
      </c>
      <c r="AN431" s="10">
        <v>42856</v>
      </c>
      <c r="AO431" s="163" t="s">
        <v>292</v>
      </c>
      <c r="AP431" s="163" t="s">
        <v>501</v>
      </c>
      <c r="AQ431" s="168" t="s">
        <v>136</v>
      </c>
      <c r="AR431" s="172" t="s">
        <v>501</v>
      </c>
      <c r="AS431" s="163" t="s">
        <v>2859</v>
      </c>
      <c r="AT431" s="163" t="s">
        <v>4647</v>
      </c>
      <c r="AU431" s="164" t="s">
        <v>4648</v>
      </c>
      <c r="AV431" s="164" t="s">
        <v>4649</v>
      </c>
      <c r="AW431" s="163" t="s">
        <v>4647</v>
      </c>
      <c r="AX431" s="163" t="s">
        <v>4647</v>
      </c>
      <c r="AY431" s="163" t="s">
        <v>4647</v>
      </c>
      <c r="AZ431" s="163" t="s">
        <v>4647</v>
      </c>
      <c r="BA431" s="163" t="s">
        <v>4647</v>
      </c>
      <c r="BB431" s="163" t="s">
        <v>4650</v>
      </c>
      <c r="BC431" s="171" t="s">
        <v>4648</v>
      </c>
      <c r="BD431" s="148"/>
      <c r="BE431" s="127" t="s">
        <v>2683</v>
      </c>
    </row>
    <row r="432" spans="1:57" s="149" customFormat="1" ht="102.75" customHeight="1">
      <c r="A432" s="7">
        <v>2</v>
      </c>
      <c r="B432" s="163" t="s">
        <v>4655</v>
      </c>
      <c r="C432" s="7" t="s">
        <v>133</v>
      </c>
      <c r="D432" s="7" t="s">
        <v>343</v>
      </c>
      <c r="E432" s="163" t="s">
        <v>2851</v>
      </c>
      <c r="F432" s="7" t="s">
        <v>2682</v>
      </c>
      <c r="G432" s="7" t="s">
        <v>2921</v>
      </c>
      <c r="H432" s="163" t="s">
        <v>136</v>
      </c>
      <c r="I432" s="163">
        <v>628819</v>
      </c>
      <c r="J432" s="164" t="s">
        <v>4656</v>
      </c>
      <c r="K432" s="164" t="s">
        <v>2923</v>
      </c>
      <c r="L432" s="164" t="str">
        <f t="shared" si="69"/>
        <v>ПИР, авторский надзор</v>
      </c>
      <c r="M432" s="165" t="s">
        <v>4644</v>
      </c>
      <c r="N432" s="62" t="s">
        <v>2675</v>
      </c>
      <c r="O432" s="164" t="s">
        <v>2857</v>
      </c>
      <c r="P432" s="165" t="s">
        <v>4645</v>
      </c>
      <c r="Q432" s="166">
        <v>0</v>
      </c>
      <c r="R432" s="166">
        <f t="shared" si="70"/>
        <v>0</v>
      </c>
      <c r="S432" s="166">
        <v>0</v>
      </c>
      <c r="T432" s="166">
        <f t="shared" si="71"/>
        <v>0</v>
      </c>
      <c r="U432" s="166">
        <f t="shared" si="72"/>
        <v>0</v>
      </c>
      <c r="V432" s="166">
        <f t="shared" si="73"/>
        <v>0</v>
      </c>
      <c r="W432" s="163" t="s">
        <v>289</v>
      </c>
      <c r="X432" s="7" t="s">
        <v>133</v>
      </c>
      <c r="Y432" s="7" t="s">
        <v>133</v>
      </c>
      <c r="Z432" s="163" t="s">
        <v>144</v>
      </c>
      <c r="AA432" s="10">
        <f t="shared" si="81"/>
        <v>42411</v>
      </c>
      <c r="AB432" s="10">
        <v>42471</v>
      </c>
      <c r="AC432" s="163" t="s">
        <v>501</v>
      </c>
      <c r="AD432" s="163" t="s">
        <v>501</v>
      </c>
      <c r="AE432" s="164" t="str">
        <f t="shared" si="68"/>
        <v>Выполнение ПИР, авторский надзор</v>
      </c>
      <c r="AF432" s="164" t="s">
        <v>146</v>
      </c>
      <c r="AG432" s="163">
        <v>796</v>
      </c>
      <c r="AH432" s="163" t="s">
        <v>147</v>
      </c>
      <c r="AI432" s="163">
        <v>1</v>
      </c>
      <c r="AJ432" s="163" t="s">
        <v>2679</v>
      </c>
      <c r="AK432" s="163" t="s">
        <v>4646</v>
      </c>
      <c r="AL432" s="10">
        <f t="shared" si="74"/>
        <v>42491</v>
      </c>
      <c r="AM432" s="10">
        <f t="shared" si="75"/>
        <v>42491</v>
      </c>
      <c r="AN432" s="10">
        <v>42856</v>
      </c>
      <c r="AO432" s="163" t="s">
        <v>292</v>
      </c>
      <c r="AP432" s="163" t="s">
        <v>501</v>
      </c>
      <c r="AQ432" s="168" t="s">
        <v>136</v>
      </c>
      <c r="AR432" s="172" t="s">
        <v>501</v>
      </c>
      <c r="AS432" s="163" t="s">
        <v>2859</v>
      </c>
      <c r="AT432" s="163" t="s">
        <v>4647</v>
      </c>
      <c r="AU432" s="164" t="s">
        <v>4648</v>
      </c>
      <c r="AV432" s="164" t="s">
        <v>4649</v>
      </c>
      <c r="AW432" s="163" t="s">
        <v>4647</v>
      </c>
      <c r="AX432" s="163" t="s">
        <v>4647</v>
      </c>
      <c r="AY432" s="163" t="s">
        <v>4647</v>
      </c>
      <c r="AZ432" s="163" t="s">
        <v>4647</v>
      </c>
      <c r="BA432" s="163" t="s">
        <v>4647</v>
      </c>
      <c r="BB432" s="163" t="s">
        <v>4650</v>
      </c>
      <c r="BC432" s="171" t="s">
        <v>4648</v>
      </c>
      <c r="BD432" s="148"/>
      <c r="BE432" s="127" t="s">
        <v>2683</v>
      </c>
    </row>
    <row r="433" spans="1:57" s="149" customFormat="1" ht="127.5" customHeight="1">
      <c r="A433" s="7">
        <v>2</v>
      </c>
      <c r="B433" s="163" t="s">
        <v>4657</v>
      </c>
      <c r="C433" s="7" t="s">
        <v>133</v>
      </c>
      <c r="D433" s="7" t="s">
        <v>343</v>
      </c>
      <c r="E433" s="163" t="s">
        <v>2851</v>
      </c>
      <c r="F433" s="7" t="s">
        <v>4603</v>
      </c>
      <c r="G433" s="7" t="s">
        <v>4604</v>
      </c>
      <c r="H433" s="163" t="s">
        <v>136</v>
      </c>
      <c r="I433" s="163">
        <v>628801</v>
      </c>
      <c r="J433" s="164" t="s">
        <v>4658</v>
      </c>
      <c r="K433" s="164" t="s">
        <v>4606</v>
      </c>
      <c r="L433" s="164" t="str">
        <f t="shared" si="69"/>
        <v>ПИР, СМР, ПНР, оборудование</v>
      </c>
      <c r="M433" s="165" t="s">
        <v>4644</v>
      </c>
      <c r="N433" s="62" t="s">
        <v>2675</v>
      </c>
      <c r="O433" s="164" t="s">
        <v>2857</v>
      </c>
      <c r="P433" s="165" t="s">
        <v>4645</v>
      </c>
      <c r="Q433" s="166">
        <v>0</v>
      </c>
      <c r="R433" s="166">
        <f t="shared" si="70"/>
        <v>0</v>
      </c>
      <c r="S433" s="166">
        <v>0</v>
      </c>
      <c r="T433" s="166">
        <f t="shared" si="71"/>
        <v>0</v>
      </c>
      <c r="U433" s="166">
        <f t="shared" si="72"/>
        <v>0</v>
      </c>
      <c r="V433" s="166">
        <f t="shared" si="73"/>
        <v>0</v>
      </c>
      <c r="W433" s="163" t="s">
        <v>289</v>
      </c>
      <c r="X433" s="7" t="s">
        <v>133</v>
      </c>
      <c r="Y433" s="7" t="s">
        <v>133</v>
      </c>
      <c r="Z433" s="163" t="s">
        <v>144</v>
      </c>
      <c r="AA433" s="10">
        <f t="shared" si="81"/>
        <v>42442</v>
      </c>
      <c r="AB433" s="10">
        <v>42502</v>
      </c>
      <c r="AC433" s="163" t="s">
        <v>501</v>
      </c>
      <c r="AD433" s="163" t="s">
        <v>501</v>
      </c>
      <c r="AE433" s="164" t="str">
        <f t="shared" si="68"/>
        <v>Выполнение ПИР, СМР, ПНР, оборудование</v>
      </c>
      <c r="AF433" s="164" t="s">
        <v>146</v>
      </c>
      <c r="AG433" s="163">
        <v>796</v>
      </c>
      <c r="AH433" s="163" t="s">
        <v>147</v>
      </c>
      <c r="AI433" s="163">
        <v>1</v>
      </c>
      <c r="AJ433" s="163" t="s">
        <v>2679</v>
      </c>
      <c r="AK433" s="163" t="s">
        <v>4646</v>
      </c>
      <c r="AL433" s="10">
        <f t="shared" si="74"/>
        <v>42522</v>
      </c>
      <c r="AM433" s="10">
        <f t="shared" si="75"/>
        <v>42522</v>
      </c>
      <c r="AN433" s="10">
        <v>42887</v>
      </c>
      <c r="AO433" s="163" t="s">
        <v>292</v>
      </c>
      <c r="AP433" s="163" t="s">
        <v>501</v>
      </c>
      <c r="AQ433" s="168" t="s">
        <v>136</v>
      </c>
      <c r="AR433" s="172" t="s">
        <v>501</v>
      </c>
      <c r="AS433" s="163" t="s">
        <v>2859</v>
      </c>
      <c r="AT433" s="163" t="s">
        <v>4647</v>
      </c>
      <c r="AU433" s="164" t="s">
        <v>4648</v>
      </c>
      <c r="AV433" s="164" t="s">
        <v>4649</v>
      </c>
      <c r="AW433" s="163" t="s">
        <v>4647</v>
      </c>
      <c r="AX433" s="163" t="s">
        <v>4647</v>
      </c>
      <c r="AY433" s="163" t="s">
        <v>4647</v>
      </c>
      <c r="AZ433" s="163" t="s">
        <v>4647</v>
      </c>
      <c r="BA433" s="163" t="s">
        <v>4647</v>
      </c>
      <c r="BB433" s="163" t="s">
        <v>4650</v>
      </c>
      <c r="BC433" s="171" t="s">
        <v>4648</v>
      </c>
      <c r="BD433" s="148"/>
      <c r="BE433" s="127" t="s">
        <v>4611</v>
      </c>
    </row>
    <row r="434" spans="1:57" s="149" customFormat="1" ht="115.5" customHeight="1">
      <c r="A434" s="7">
        <v>2</v>
      </c>
      <c r="B434" s="163" t="s">
        <v>4659</v>
      </c>
      <c r="C434" s="7" t="s">
        <v>133</v>
      </c>
      <c r="D434" s="7" t="s">
        <v>343</v>
      </c>
      <c r="E434" s="163" t="s">
        <v>2851</v>
      </c>
      <c r="F434" s="7" t="s">
        <v>4603</v>
      </c>
      <c r="G434" s="7" t="s">
        <v>4604</v>
      </c>
      <c r="H434" s="163" t="s">
        <v>136</v>
      </c>
      <c r="I434" s="163">
        <v>628803</v>
      </c>
      <c r="J434" s="164" t="s">
        <v>4660</v>
      </c>
      <c r="K434" s="164" t="s">
        <v>4606</v>
      </c>
      <c r="L434" s="164" t="str">
        <f t="shared" si="69"/>
        <v>ПИР, СМР, ПНР, оборудование</v>
      </c>
      <c r="M434" s="165" t="s">
        <v>4644</v>
      </c>
      <c r="N434" s="62" t="s">
        <v>2675</v>
      </c>
      <c r="O434" s="164" t="s">
        <v>2857</v>
      </c>
      <c r="P434" s="165" t="s">
        <v>4645</v>
      </c>
      <c r="Q434" s="166">
        <v>0</v>
      </c>
      <c r="R434" s="166">
        <f t="shared" si="70"/>
        <v>0</v>
      </c>
      <c r="S434" s="166">
        <v>0</v>
      </c>
      <c r="T434" s="166">
        <f t="shared" si="71"/>
        <v>0</v>
      </c>
      <c r="U434" s="166">
        <f t="shared" si="72"/>
        <v>0</v>
      </c>
      <c r="V434" s="166">
        <f t="shared" si="73"/>
        <v>0</v>
      </c>
      <c r="W434" s="163" t="s">
        <v>289</v>
      </c>
      <c r="X434" s="7" t="s">
        <v>133</v>
      </c>
      <c r="Y434" s="7" t="s">
        <v>133</v>
      </c>
      <c r="Z434" s="163" t="s">
        <v>144</v>
      </c>
      <c r="AA434" s="10">
        <f t="shared" si="81"/>
        <v>42442</v>
      </c>
      <c r="AB434" s="10">
        <v>42502</v>
      </c>
      <c r="AC434" s="163" t="s">
        <v>501</v>
      </c>
      <c r="AD434" s="163" t="s">
        <v>501</v>
      </c>
      <c r="AE434" s="164" t="str">
        <f t="shared" si="68"/>
        <v>Выполнение ПИР, СМР, ПНР, оборудование</v>
      </c>
      <c r="AF434" s="164" t="s">
        <v>146</v>
      </c>
      <c r="AG434" s="163">
        <v>796</v>
      </c>
      <c r="AH434" s="163" t="s">
        <v>147</v>
      </c>
      <c r="AI434" s="163">
        <v>1</v>
      </c>
      <c r="AJ434" s="163" t="s">
        <v>2679</v>
      </c>
      <c r="AK434" s="163" t="s">
        <v>4646</v>
      </c>
      <c r="AL434" s="10">
        <f t="shared" si="74"/>
        <v>42522</v>
      </c>
      <c r="AM434" s="10">
        <f t="shared" si="75"/>
        <v>42522</v>
      </c>
      <c r="AN434" s="10">
        <v>42887</v>
      </c>
      <c r="AO434" s="163" t="s">
        <v>292</v>
      </c>
      <c r="AP434" s="163" t="s">
        <v>501</v>
      </c>
      <c r="AQ434" s="168" t="s">
        <v>136</v>
      </c>
      <c r="AR434" s="172" t="s">
        <v>501</v>
      </c>
      <c r="AS434" s="163" t="s">
        <v>2859</v>
      </c>
      <c r="AT434" s="163" t="s">
        <v>4647</v>
      </c>
      <c r="AU434" s="164" t="s">
        <v>4648</v>
      </c>
      <c r="AV434" s="164" t="s">
        <v>4649</v>
      </c>
      <c r="AW434" s="163" t="s">
        <v>4647</v>
      </c>
      <c r="AX434" s="163" t="s">
        <v>4647</v>
      </c>
      <c r="AY434" s="163" t="s">
        <v>4647</v>
      </c>
      <c r="AZ434" s="163" t="s">
        <v>4647</v>
      </c>
      <c r="BA434" s="163" t="s">
        <v>4647</v>
      </c>
      <c r="BB434" s="163" t="s">
        <v>4650</v>
      </c>
      <c r="BC434" s="171" t="s">
        <v>4648</v>
      </c>
      <c r="BD434" s="148"/>
      <c r="BE434" s="127" t="s">
        <v>4611</v>
      </c>
    </row>
    <row r="435" spans="1:57">
      <c r="A435" s="261" t="s">
        <v>1127</v>
      </c>
      <c r="B435" s="261" t="s">
        <v>1127</v>
      </c>
      <c r="C435" s="261" t="s">
        <v>1127</v>
      </c>
      <c r="D435" s="261" t="s">
        <v>1127</v>
      </c>
      <c r="E435" s="261" t="s">
        <v>1127</v>
      </c>
      <c r="F435" s="261" t="s">
        <v>1127</v>
      </c>
      <c r="G435" s="261" t="s">
        <v>1127</v>
      </c>
      <c r="H435" s="261" t="s">
        <v>1127</v>
      </c>
      <c r="I435" s="261" t="s">
        <v>1127</v>
      </c>
      <c r="J435" s="261" t="s">
        <v>1127</v>
      </c>
      <c r="K435" s="261" t="s">
        <v>1127</v>
      </c>
      <c r="L435" s="261" t="s">
        <v>1127</v>
      </c>
      <c r="M435" s="261" t="s">
        <v>1127</v>
      </c>
      <c r="N435" s="261" t="s">
        <v>1127</v>
      </c>
      <c r="O435" s="261" t="s">
        <v>1127</v>
      </c>
      <c r="P435" s="261" t="s">
        <v>1127</v>
      </c>
      <c r="Q435" s="261" t="s">
        <v>1127</v>
      </c>
      <c r="R435" s="261" t="s">
        <v>1127</v>
      </c>
      <c r="S435" s="261" t="s">
        <v>1127</v>
      </c>
      <c r="T435" s="261" t="s">
        <v>1127</v>
      </c>
      <c r="U435" s="261" t="s">
        <v>1127</v>
      </c>
      <c r="V435" s="261" t="s">
        <v>1127</v>
      </c>
      <c r="W435" s="261" t="s">
        <v>1127</v>
      </c>
      <c r="X435" s="261" t="s">
        <v>1127</v>
      </c>
      <c r="Y435" s="261" t="s">
        <v>1127</v>
      </c>
      <c r="Z435" s="261" t="s">
        <v>1127</v>
      </c>
      <c r="AA435" s="261" t="s">
        <v>1127</v>
      </c>
      <c r="AB435" s="261" t="s">
        <v>1127</v>
      </c>
      <c r="AC435" s="261" t="s">
        <v>1127</v>
      </c>
      <c r="AD435" s="261" t="s">
        <v>1127</v>
      </c>
      <c r="AE435" s="261" t="s">
        <v>1127</v>
      </c>
      <c r="AF435" s="261" t="s">
        <v>1127</v>
      </c>
      <c r="AG435" s="261" t="s">
        <v>1127</v>
      </c>
      <c r="AH435" s="261" t="s">
        <v>1127</v>
      </c>
      <c r="AI435" s="261" t="s">
        <v>1127</v>
      </c>
      <c r="AJ435" s="261" t="s">
        <v>1127</v>
      </c>
      <c r="AK435" s="261" t="s">
        <v>1127</v>
      </c>
      <c r="AL435" s="261" t="s">
        <v>1127</v>
      </c>
      <c r="AM435" s="261" t="s">
        <v>1127</v>
      </c>
      <c r="AN435" s="261" t="s">
        <v>1127</v>
      </c>
      <c r="AO435" s="261" t="s">
        <v>1127</v>
      </c>
      <c r="AP435" s="261" t="s">
        <v>1127</v>
      </c>
      <c r="AQ435" s="261" t="s">
        <v>1127</v>
      </c>
      <c r="AR435" s="261" t="s">
        <v>1127</v>
      </c>
      <c r="AS435" s="261" t="s">
        <v>1127</v>
      </c>
      <c r="AT435" s="261" t="s">
        <v>1127</v>
      </c>
      <c r="AU435" s="261" t="s">
        <v>1127</v>
      </c>
      <c r="AV435" s="261" t="s">
        <v>1127</v>
      </c>
      <c r="AW435" s="261" t="s">
        <v>1127</v>
      </c>
      <c r="AX435" s="261" t="s">
        <v>1127</v>
      </c>
      <c r="AY435" s="261" t="s">
        <v>1127</v>
      </c>
      <c r="AZ435" s="261" t="s">
        <v>1127</v>
      </c>
      <c r="BA435" s="261" t="s">
        <v>1127</v>
      </c>
      <c r="BB435" s="261" t="s">
        <v>1127</v>
      </c>
      <c r="BC435" s="261" t="s">
        <v>1127</v>
      </c>
      <c r="BD435" s="150" t="s">
        <v>1127</v>
      </c>
      <c r="BE435" s="151" t="s">
        <v>1127</v>
      </c>
    </row>
  </sheetData>
  <autoFilter ref="A12:BD435"/>
  <customSheetViews>
    <customSheetView guid="{91206890-AB9E-4AE6-88CA-33FA41DB3989}" scale="115" fitToPage="1" showAutoFilter="1" hiddenRows="1" hiddenColumns="1" topLeftCell="A3">
      <pane ySplit="10" topLeftCell="A13" activePane="bottomLeft" state="frozen"/>
      <selection pane="bottomLeft" activeCell="J16" sqref="J16"/>
      <pageMargins left="0.27559055118110237" right="0.19685039370078741" top="0.35433070866141736" bottom="0.35433070866141736" header="0.15748031496062992" footer="0.15748031496062992"/>
      <pageSetup paperSize="8" scale="24" fitToHeight="0" orientation="landscape" r:id="rId1"/>
      <headerFooter>
        <oddFooter>&amp;C&amp;P&amp;R&amp;D</oddFooter>
      </headerFooter>
      <autoFilter ref="A12:BD435"/>
    </customSheetView>
    <customSheetView guid="{3792B725-69C0-48E2-A18B-1F4E7385BF7C}" scale="115" fitToPage="1" showAutoFilter="1" hiddenRows="1" hiddenColumns="1" topLeftCell="A3">
      <pane ySplit="10" topLeftCell="A111" activePane="bottomLeft" state="frozen"/>
      <selection pane="bottomLeft" activeCell="A111" sqref="A111:J111"/>
      <pageMargins left="0.27559055118110237" right="0.19685039370078741" top="0.35433070866141736" bottom="0.35433070866141736" header="0.15748031496062992" footer="0.15748031496062992"/>
      <pageSetup paperSize="8" scale="25" fitToHeight="0" orientation="landscape" r:id="rId2"/>
      <headerFooter>
        <oddFooter>&amp;C&amp;P&amp;R&amp;D</oddFooter>
      </headerFooter>
      <autoFilter ref="A12:BD437"/>
    </customSheetView>
    <customSheetView guid="{3149F25E-C303-4B60-BA7C-E1DCD8AD37EA}" scale="115" showPageBreaks="1" fitToPage="1" showAutoFilter="1" hiddenRows="1" hiddenColumns="1" topLeftCell="A3">
      <pane ySplit="10" topLeftCell="A13" activePane="bottomLeft" state="frozen"/>
      <selection pane="bottomLeft" activeCell="J16" sqref="J16"/>
      <pageMargins left="0.27559055118110237" right="0.19685039370078741" top="0.35433070866141736" bottom="0.35433070866141736" header="0.15748031496062992" footer="0.15748031496062992"/>
      <pageSetup paperSize="8" scale="24" fitToHeight="0" orientation="landscape" r:id="rId3"/>
      <headerFooter>
        <oddFooter>&amp;C&amp;P&amp;R&amp;D</oddFooter>
      </headerFooter>
      <autoFilter ref="A12:BD435"/>
    </customSheetView>
  </customSheetViews>
  <mergeCells count="55">
    <mergeCell ref="W7:W9"/>
    <mergeCell ref="N7:N9"/>
    <mergeCell ref="A7:A9"/>
    <mergeCell ref="B7:B9"/>
    <mergeCell ref="C7:E7"/>
    <mergeCell ref="F7:F9"/>
    <mergeCell ref="G7:G9"/>
    <mergeCell ref="H7:H9"/>
    <mergeCell ref="I7:I9"/>
    <mergeCell ref="J7:J9"/>
    <mergeCell ref="K7:K9"/>
    <mergeCell ref="L7:L9"/>
    <mergeCell ref="M7:M9"/>
    <mergeCell ref="O7:O9"/>
    <mergeCell ref="P7:P9"/>
    <mergeCell ref="Q7:R8"/>
    <mergeCell ref="S7:T8"/>
    <mergeCell ref="U7:V8"/>
    <mergeCell ref="BE7:BE9"/>
    <mergeCell ref="C8:C9"/>
    <mergeCell ref="D8:D9"/>
    <mergeCell ref="E8:E9"/>
    <mergeCell ref="X8:X9"/>
    <mergeCell ref="Y8:Y9"/>
    <mergeCell ref="X7:AB7"/>
    <mergeCell ref="AC7:AD7"/>
    <mergeCell ref="AE7:AN7"/>
    <mergeCell ref="AO7:AO9"/>
    <mergeCell ref="AP7:AP9"/>
    <mergeCell ref="AQ7:AQ9"/>
    <mergeCell ref="Z8:Z9"/>
    <mergeCell ref="AA8:AA9"/>
    <mergeCell ref="AB8:AB9"/>
    <mergeCell ref="AC8:AC9"/>
    <mergeCell ref="AT8:AT9"/>
    <mergeCell ref="AV8:AV9"/>
    <mergeCell ref="AW8:AW9"/>
    <mergeCell ref="AU8:AU9"/>
    <mergeCell ref="AD8:AD9"/>
    <mergeCell ref="AE8:AE9"/>
    <mergeCell ref="AF8:AF9"/>
    <mergeCell ref="AG8:AH8"/>
    <mergeCell ref="AI8:AI9"/>
    <mergeCell ref="AJ8:AK8"/>
    <mergeCell ref="AR7:AR9"/>
    <mergeCell ref="AL8:AL9"/>
    <mergeCell ref="AM8:AM9"/>
    <mergeCell ref="AN8:AN9"/>
    <mergeCell ref="BC7:BC9"/>
    <mergeCell ref="BD7:BD9"/>
    <mergeCell ref="AX8:AX9"/>
    <mergeCell ref="AY8:BA8"/>
    <mergeCell ref="BB8:BB9"/>
    <mergeCell ref="AS7:BB7"/>
    <mergeCell ref="AS8:AS9"/>
  </mergeCells>
  <pageMargins left="0.27559055118110237" right="0.19685039370078741" top="0.35433070866141736" bottom="0.35433070866141736" header="0.15748031496062992" footer="0.15748031496062992"/>
  <pageSetup paperSize="8" scale="24" fitToHeight="0" orientation="landscape" r:id="rId4"/>
  <headerFoot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Справочник Вид продукции</vt:lpstr>
      <vt:lpstr>Статистика</vt:lpstr>
      <vt:lpstr>Условно-постоянные закупки    </vt:lpstr>
      <vt:lpstr>Лоты по операционной деят-сти</vt:lpstr>
      <vt:lpstr>Лоты по инвестицонной деят-сти</vt:lpstr>
      <vt:lpstr>ВД_ИД</vt:lpstr>
      <vt:lpstr>ВД_ОД</vt:lpstr>
      <vt:lpstr>ВидЭТП_ИД</vt:lpstr>
      <vt:lpstr>ВидЭТП_ОД</vt:lpstr>
      <vt:lpstr>СпособЗакупки_ИД</vt:lpstr>
      <vt:lpstr>СпособЗакупки_ОД</vt:lpstr>
      <vt:lpstr>Сумма_ИД</vt:lpstr>
      <vt:lpstr>Сумма_ОД</vt:lpstr>
      <vt:lpstr>Филиал_ИД</vt:lpstr>
      <vt:lpstr>Филиал_ОД</vt:lpstr>
      <vt:lpstr>ФилиалУПЗ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Гребенюк В.И.</cp:lastModifiedBy>
  <cp:lastPrinted>2015-12-18T10:54:51Z</cp:lastPrinted>
  <dcterms:created xsi:type="dcterms:W3CDTF">2011-11-18T07:59:33Z</dcterms:created>
  <dcterms:modified xsi:type="dcterms:W3CDTF">2015-12-25T16:39:15Z</dcterms:modified>
</cp:coreProperties>
</file>